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90" activeTab="0"/>
  </bookViews>
  <sheets>
    <sheet name="predial" sheetId="1" r:id="rId1"/>
  </sheets>
  <definedNames>
    <definedName name="_xlnm.Print_Area" localSheetId="0">'predial'!$A$1:$P$1269</definedName>
    <definedName name="_xlnm.Print_Titles" localSheetId="0">'predial'!$1:$3</definedName>
  </definedNames>
  <calcPr fullCalcOnLoad="1"/>
</workbook>
</file>

<file path=xl/sharedStrings.xml><?xml version="1.0" encoding="utf-8"?>
<sst xmlns="http://schemas.openxmlformats.org/spreadsheetml/2006/main" count="4076" uniqueCount="2183">
  <si>
    <t>11-052-906, 11-052-910, 11-052-912 Y 11-052-913 (1ER Y 2DO. BIM. EJERCICIO FISCAL 2009) DIF TABLAS</t>
  </si>
  <si>
    <t>297-2009</t>
  </si>
  <si>
    <t>11-052-906, 11-052-910, 11-052-912 Y 11-052-913 (1ER Y 2DO. BIM. EJERCICIO FISCAL 2009) RECARGOS</t>
  </si>
  <si>
    <t>GONZALEZ VARELA GUILLERMO J.</t>
  </si>
  <si>
    <t>92-2006</t>
  </si>
  <si>
    <t>16 de agosto de 2007</t>
  </si>
  <si>
    <t>27-058-016 (EJERCICIO 2005) SOBRETASA</t>
  </si>
  <si>
    <t>27-058-016 (PRIMER BIMESTRE 2006) SOBRETASA</t>
  </si>
  <si>
    <t>27-058-043 (PRIMER BIMESTRE 2006) SOBRETASA</t>
  </si>
  <si>
    <t>27-058-043 (EJERCICIO 2005) SOBRETASA</t>
  </si>
  <si>
    <t>27-058-044 (EJERCICIO 2005) SOBRETASA</t>
  </si>
  <si>
    <t>27-058-044 (PRIMER BIMESTRE 2006) SOBRETASA</t>
  </si>
  <si>
    <t>27-058-046 (EJERCICIO 2005) SOBRETASA</t>
  </si>
  <si>
    <t>27-058-046 (PRIMER BIMESTRE 2006) SOBRETASA</t>
  </si>
  <si>
    <t>27-058-047 (EJERCICIO 2005) SOBRETASA</t>
  </si>
  <si>
    <t>27-058-047 (PRIMER BIMESTRE 2006) SOBRETASA</t>
  </si>
  <si>
    <t>27-058-015 (EJERCICIO 2005) SOBRETASA</t>
  </si>
  <si>
    <t>27-058-015 (PRIMER BIMESTRE 2006) SOBRETASA</t>
  </si>
  <si>
    <t>MONTEMAYOR CHAPA CARLOS</t>
  </si>
  <si>
    <t>11-065-011 (EJERCICIO 2005) SOBRETASA</t>
  </si>
  <si>
    <t>137-2005</t>
  </si>
  <si>
    <t>15 de junio de 2005</t>
  </si>
  <si>
    <t>11-062-013 (EJERCICIO 2005) SOBRETASA</t>
  </si>
  <si>
    <t>LEAL MARTINEZ GENARO</t>
  </si>
  <si>
    <t>20 de junio de 2005</t>
  </si>
  <si>
    <t>214-2004</t>
  </si>
  <si>
    <t>CANAVATI NADER ADRIAN</t>
  </si>
  <si>
    <t>01-183-019 (EJERCICIO 2007) DIFERENCIA DE CAT. TABLAS</t>
  </si>
  <si>
    <t>169-2007</t>
  </si>
  <si>
    <t>7 de julio de 2008</t>
  </si>
  <si>
    <t>TREVIÑO GONZALEZ AURORA V.</t>
  </si>
  <si>
    <t>11-001-006 (EJERCICIO 2007) DIF. CAT. TABLAS</t>
  </si>
  <si>
    <t>11-006-003 (EJERCICIO 2007) DIF. CAT. TABLAS</t>
  </si>
  <si>
    <t>11-127-023 (EJERCICIO 2007) DIF. CAT. TABLAS</t>
  </si>
  <si>
    <t>TREVIÑO GONZALEZ DAVID EDUARDO.</t>
  </si>
  <si>
    <t>07-037-014 (EJERCICIO 2007) DIF. CAT. TABLAS</t>
  </si>
  <si>
    <t>TREVIÑO GONZALEZ VALENTIN O.</t>
  </si>
  <si>
    <t>11-118-019 (EJERCICIO 2007) DIF. CAT. TABLAS</t>
  </si>
  <si>
    <t>09-013-102 (EJERCICIO 2007) DIF. CAT. TABLAS</t>
  </si>
  <si>
    <t>TREVIÑO GUERRA VALENTIN.</t>
  </si>
  <si>
    <t>11-011-392 (EJERCICIO 2007) DIF. CAT. TABLAS</t>
  </si>
  <si>
    <t>11-011-393 (EJERCICIO 2007) DIF. CAT. TABLAS</t>
  </si>
  <si>
    <t>11-011-560 (EJERCICIO 2007) DIF. CAT. TABLAS</t>
  </si>
  <si>
    <t>01-118-216 (EJERCICIO 2007) DIF. CAT. TABLAS</t>
  </si>
  <si>
    <t>18-018-004 (EJERCICIO 2007) DIF. CAT. TABLAS</t>
  </si>
  <si>
    <t>TREVIÑO TREVIÑO VALENTIN J.</t>
  </si>
  <si>
    <t>18-017-009 (EJERCICIO 2007) DIF. CAT. TABLAS</t>
  </si>
  <si>
    <t>18-017-013 (EJERCICIO 2007) DIF. CAT. TABLAS</t>
  </si>
  <si>
    <t>164-2007</t>
  </si>
  <si>
    <t>17 de mayo de 2008</t>
  </si>
  <si>
    <t>NAJERA ALMAGUER RICARDO</t>
  </si>
  <si>
    <t>AGUIRRE DE SAENZ ANA MARIA</t>
  </si>
  <si>
    <t>GUTIERREZ LOZANO CESAR M.</t>
  </si>
  <si>
    <t>GARCIA DE MALDONADO ELVA G.</t>
  </si>
  <si>
    <t>SADA DE CUEVA ESTHELA</t>
  </si>
  <si>
    <t>SADA DE CUEVA ESTHELA, CUEVA BARRERA ROGELIO Y ROLANDO</t>
  </si>
  <si>
    <t>MARTINEZ  MARTINEZ HECTOR A.</t>
  </si>
  <si>
    <t>IGLESIAS CANTU DE DE LA F. HORTENCIA P.</t>
  </si>
  <si>
    <t>MALDONADO LANKENAU HUMBERTO</t>
  </si>
  <si>
    <t>MALDONADO LANKENAU JAIME</t>
  </si>
  <si>
    <t>TREVIÑO MARTINEZ JAIME G.</t>
  </si>
  <si>
    <t>CANAVATI FARES JESUS FRANKLIN</t>
  </si>
  <si>
    <t>DE LA FUENTE QUINTERO JORGE</t>
  </si>
  <si>
    <t>ARREDONDO GALAN  JOSE H.</t>
  </si>
  <si>
    <t>MALDONADO LANKENAU MA. HORTENCIA</t>
  </si>
  <si>
    <t xml:space="preserve">ROBLES GONZALEZ MA. TERESA DEL CONSUELO </t>
  </si>
  <si>
    <t>LOBO MORALES MA. DOLORES</t>
  </si>
  <si>
    <t>BLANCO FUENTEFRIA MARIA DEL CONSUELO</t>
  </si>
  <si>
    <t>CISNEROS CISNEROS OSACR,</t>
  </si>
  <si>
    <t>CUEVA GARZA PATRICIA M.</t>
  </si>
  <si>
    <t>GRACIA DEL BOSQUE RODOLFO Y                            GARCIA DE GRACIA YOLANDA</t>
  </si>
  <si>
    <t xml:space="preserve">CUEVA BARRERA ROGELIO </t>
  </si>
  <si>
    <t xml:space="preserve">CUEVA BARREARA ROLANDO </t>
  </si>
  <si>
    <t>GARZA BERLANGA SALVADOR</t>
  </si>
  <si>
    <t>GONZALEZ SADA TOMAS R., GONZALEZ SADA PABLO ERNESTO,SADA DE GONZALEZ LYDIA INMOBILIARIA ROGOSA ,S.A.</t>
  </si>
  <si>
    <t>MONTEMAYOR CHAPA LUIS</t>
  </si>
  <si>
    <t>280-2003</t>
  </si>
  <si>
    <t>28 de junio de 2005</t>
  </si>
  <si>
    <t>30 de juniio de 2005</t>
  </si>
  <si>
    <t>ALBUERNE DE GOZZ NORA</t>
  </si>
  <si>
    <t>125-2004</t>
  </si>
  <si>
    <t>14de julio de 2005</t>
  </si>
  <si>
    <t xml:space="preserve">GONZALEZ ALBUERNE PATRICIA </t>
  </si>
  <si>
    <t>01 de julio de 2005</t>
  </si>
  <si>
    <t>GONZALEZ ALBUERNE VALERIA</t>
  </si>
  <si>
    <t>TREVIÑO ELIZONDO JOSE HUMBERTO</t>
  </si>
  <si>
    <t>095-2004</t>
  </si>
  <si>
    <t>14 de julio de 2005</t>
  </si>
  <si>
    <t xml:space="preserve">HADJOPULOS CANAVATI VDA. DE C. MA.CRISTINA </t>
  </si>
  <si>
    <t>RECARGO</t>
  </si>
  <si>
    <t>01-139-008 (EJERCICIO 2004)</t>
  </si>
  <si>
    <t>01-096-001 (EJERCICIO 2003)</t>
  </si>
  <si>
    <t>01-096-001 (EJERCICIO 2004)</t>
  </si>
  <si>
    <t>01-096-001 (EJERCICIO 2005)</t>
  </si>
  <si>
    <t>01-115-015 (EJERCICIO 2004)</t>
  </si>
  <si>
    <t>01-115-016 (EJERCICIO 2004)</t>
  </si>
  <si>
    <t>13-113-019 (EJERCICIO 2004)</t>
  </si>
  <si>
    <t>SAFI CHAGNON Y OTROS</t>
  </si>
  <si>
    <t>11-015-492 (2DO. BIM  EJERCICIO 2008 AL 2DO BIMESTRE DEL EJERCICIO 2009)</t>
  </si>
  <si>
    <t>318-09</t>
  </si>
  <si>
    <t>13-116-002 (EJERCICIO 2004)</t>
  </si>
  <si>
    <t>13-113-007 (EJERCICIO 2004)</t>
  </si>
  <si>
    <t>13-113-017 (EJERCICIO 2004)</t>
  </si>
  <si>
    <t>08-008-040 (EJERCICIO 2004)</t>
  </si>
  <si>
    <t>11-011-689 (EJERCICIOS 2004 Y 2005)</t>
  </si>
  <si>
    <t>11-011-690 (EJERCICIOS 2004 Y 2005)</t>
  </si>
  <si>
    <t>08-010-047 (EJERCICIOS 2004 Y 2005)</t>
  </si>
  <si>
    <t>10-000-709 (EJERCICIOS 2004 AL 3ER BIM 2005)</t>
  </si>
  <si>
    <t>29-077-005 (1 AL 5 BIM/2005) SOBRETASA 21 BIS 8/05</t>
  </si>
  <si>
    <t>1180-2005</t>
  </si>
  <si>
    <t>03 de Ago de 2006</t>
  </si>
  <si>
    <t>GARZA GONZALEZ JULIO N.</t>
  </si>
  <si>
    <t>29-079-011 ( EJERCICIO 2005) SOBRETASA 21 BIS 8/05</t>
  </si>
  <si>
    <t>29-079-002 (EJERCICIO 2005) SOBRETASA 21 BIS 8/05</t>
  </si>
  <si>
    <t xml:space="preserve">GARZA GARZA DE ORTIZ RUBY AURORA </t>
  </si>
  <si>
    <t>30-019-029 (EJERCICIO 2006)</t>
  </si>
  <si>
    <t>29-078-006 (EJERCICIIO 2005) SOBRETASA</t>
  </si>
  <si>
    <t>695-2006</t>
  </si>
  <si>
    <t>20 de marzo de 2007</t>
  </si>
  <si>
    <t>29-078-006 (EJERCICIIO 2006) SOBRETASA</t>
  </si>
  <si>
    <t>29-079-013 (EJERCICIO 2005) SOBRETASA</t>
  </si>
  <si>
    <t>VAZQUEZ CABALLERO CLAUDIA</t>
  </si>
  <si>
    <t xml:space="preserve">09-008-003 (EJERCICIO 2006) SOBRETASA </t>
  </si>
  <si>
    <t xml:space="preserve">09-008-003 (EJERCICIO 2007) SOBRETASA </t>
  </si>
  <si>
    <t xml:space="preserve">27-059-016 (EJERCICIO 2006) SOBRETASA </t>
  </si>
  <si>
    <t>175-2006</t>
  </si>
  <si>
    <t xml:space="preserve">26 de marzo de 2007 </t>
  </si>
  <si>
    <t>09 de mar de 2007</t>
  </si>
  <si>
    <t>20-014-005 (EJERCICIO 2005)</t>
  </si>
  <si>
    <t>20-014-005 (EJERCICIO 2006)</t>
  </si>
  <si>
    <t>114-2006</t>
  </si>
  <si>
    <t>29 de marzo de 2007</t>
  </si>
  <si>
    <t>01-014-0110 (EJERCICIO 2006)</t>
  </si>
  <si>
    <t>01-034-027 (EJERCICIO 2006)</t>
  </si>
  <si>
    <t>01-130-020 (EJERCICIO 2006)</t>
  </si>
  <si>
    <t>07-068-004 (EJERCICIO 2006)</t>
  </si>
  <si>
    <t>14-046-018 (EJECICIO 2006)</t>
  </si>
  <si>
    <t>14-066-011 (EJERCICIO 2006)</t>
  </si>
  <si>
    <t>128-2006</t>
  </si>
  <si>
    <t>25 de marzo de 2007</t>
  </si>
  <si>
    <t>04-059-001 (EJERCICIO 2006)</t>
  </si>
  <si>
    <t>04-060-001 (EJERCICIO 2006)</t>
  </si>
  <si>
    <t>04-061-001 (EJERCICIO 2006)</t>
  </si>
  <si>
    <t>81-2006</t>
  </si>
  <si>
    <t>29-079-002 (1 Y 2 BIMESTRE 2006)0 SOBRETASA 21 BIS 8/05</t>
  </si>
  <si>
    <t>29-079-072 (1 BIMESTRE 2005) SOBRETASA 21 BIS 8/05</t>
  </si>
  <si>
    <t>29-079-049 (EJERCICIO 2005) SOBRETASA 21 BIS 8/05</t>
  </si>
  <si>
    <t>29-079-010 (I  AL 4 BIMESTRE/05) SOBRETASA 21 BIS 8/05</t>
  </si>
  <si>
    <t>29-079-049 (EJERCICIO 2006) SOBRETASA 21 BIS 8/05</t>
  </si>
  <si>
    <t>29-078-010 (EJERCICIO 2005) SOBRETASA 21 BIS 8/05</t>
  </si>
  <si>
    <t>29-079-063 (1 Y 2 BIMESTRE/05) SOBRETASA 21 BIS 8/05</t>
  </si>
  <si>
    <t>29-079-062 (1 Y 2 BIMESTRE/05) SOBRETASA 21 BIS 8/05</t>
  </si>
  <si>
    <t>10-000-710 (EJERCICIOS 2004 AL 3ER BIM 2005)</t>
  </si>
  <si>
    <t>11-011-559 (EJERCICIOS 2004 AL 3ER BIM DEL 2005)</t>
  </si>
  <si>
    <t>07-061-050 (EJERCICIO 2001)</t>
  </si>
  <si>
    <t>04-059-001 (EJERCICIO 2003)</t>
  </si>
  <si>
    <t>04-060-001 (EJERCICIO 2003)</t>
  </si>
  <si>
    <t>04-061-001 (EJERCICIO 2003)</t>
  </si>
  <si>
    <t>13-014-104 (EJERCICIO 2004 )</t>
  </si>
  <si>
    <t>09-013-265 (EJERCICIO 2004) solo sobre la construccion</t>
  </si>
  <si>
    <t>07-061-050 (EJERCICIOS 2002,2003 Y 2004)</t>
  </si>
  <si>
    <t>09-016-009 (EJERCICIO 2004)</t>
  </si>
  <si>
    <t>09-016-027 (EJERCICIO 2004)</t>
  </si>
  <si>
    <t>FECHA DE ACUERDO</t>
  </si>
  <si>
    <t>10-000-266 (EJERCICIO 2007) DIF. CAT. TABLAS</t>
  </si>
  <si>
    <t>13-004-022 (EJERCICIO 2007) DIF. CAT. TABLAS</t>
  </si>
  <si>
    <t>23-051-012 (EJERCICIO 2007) DIF. CAT. TABLAS</t>
  </si>
  <si>
    <t>14-032-007 (EJERCICIO 2007) DIF. CAT. TABLAS</t>
  </si>
  <si>
    <t>01-122-116 (EJERCICIO 2007) DIF. CAT. TABLAS</t>
  </si>
  <si>
    <t>11-150-115 (EJERCICIO 2007) DIF. CAT. TABLAS</t>
  </si>
  <si>
    <t>11-029-018 (EJERCICIO 2007) DIF. CAT. TABLAS</t>
  </si>
  <si>
    <t>13-092-006 (EJERCICIO 2007) DIF. CAT. TABLAS</t>
  </si>
  <si>
    <t>092-2007</t>
  </si>
  <si>
    <t>12 de enero de 2009</t>
  </si>
  <si>
    <t xml:space="preserve">10-000-920 (EJERCICIO 2008) DIF. CAT. TABLAS </t>
  </si>
  <si>
    <t>434/2008</t>
  </si>
  <si>
    <t>10 de noviembre de 2008</t>
  </si>
  <si>
    <t xml:space="preserve">10-000-350 (EJERCICIO 2008) DIF. CAT. TABLAS </t>
  </si>
  <si>
    <t>CASAS LOZANO LAURA ELIA</t>
  </si>
  <si>
    <t xml:space="preserve">11-052-454 (EJERCICIO 2008) DIF. CAT. TABLAS </t>
  </si>
  <si>
    <t xml:space="preserve">10-000-921 (EJERCICIO 2008) DIF. CAT. TABLAS </t>
  </si>
  <si>
    <t xml:space="preserve">09-007-035 (EJERCICIO 2008) DIF. CAT. TABLAS </t>
  </si>
  <si>
    <t>11-015-492 (2DO. BIM  EJERCICIO 2008 AL 4TO BIMESTRE DEL EJERCICIO 2009)</t>
  </si>
  <si>
    <t>771/2009</t>
  </si>
  <si>
    <t>SALINAS DOMENE MAURICIO</t>
  </si>
  <si>
    <t>05-093-001(4TO. BIM. EJERCICIO 2002) SOBRETASA</t>
  </si>
  <si>
    <t>05-093-001(5TO.Y 6TO BIM. EJERCICIO 2002) SOBRETASA</t>
  </si>
  <si>
    <t>05-093-001( EJERCICIO 2003) SOBRETASA</t>
  </si>
  <si>
    <t>05-093-001( EJERCICIO 2004) SOBRETASA</t>
  </si>
  <si>
    <t>05-093-001( 1ER. BIM. EJERCICIO 2005) SOBRETASA</t>
  </si>
  <si>
    <t>05-093-001(2DO. AL 6TO. BIM. EJERCICIO 2005) SOBRETASA</t>
  </si>
  <si>
    <t>05-093-001(1ER. Y 2DO. BIM. EJERCICIO 2006) SOBRETASA</t>
  </si>
  <si>
    <t>031-2008</t>
  </si>
  <si>
    <t>09-027-015 (EJERCICIO 2004)</t>
  </si>
  <si>
    <t>11-178-001 (EJERCICIO 2004)</t>
  </si>
  <si>
    <t>10-000-301 (EJERCICIO 2004)</t>
  </si>
  <si>
    <t>13-161-001 (EJERCICIO 2004)</t>
  </si>
  <si>
    <t>1217-2005</t>
  </si>
  <si>
    <t>31 de agosto de 2006</t>
  </si>
  <si>
    <t>11-011-984 (EJERCICIO 2002) sobretasa</t>
  </si>
  <si>
    <t>11-011-984 (EJERCICIO2003) sobretasa</t>
  </si>
  <si>
    <t>11-011-984 (EJERCICIO 2004) sobretasa</t>
  </si>
  <si>
    <t>11-011-984(1 al 5 bimestre de 2005) sobretasa</t>
  </si>
  <si>
    <t>VIEJO GONZALEZ LORENA VERONICA</t>
  </si>
  <si>
    <t>07-083-002 (EJERCICIO 2004)</t>
  </si>
  <si>
    <t>213-2005</t>
  </si>
  <si>
    <t>11 de Sep. de 2006</t>
  </si>
  <si>
    <t>13-124-050 (EJERCICIO 2006) solo sobre la construccion</t>
  </si>
  <si>
    <t>14-078-011 (EJERCICIO 2006) solo sobre la construccion</t>
  </si>
  <si>
    <t>16-038-004 (EJERCICIO 2004)</t>
  </si>
  <si>
    <t>16-053-005 (EJERCICIO 2003)</t>
  </si>
  <si>
    <t>16-053-006  (EJERCICIO 2003)</t>
  </si>
  <si>
    <t>16-053-008 (EJERCICIO 2003)</t>
  </si>
  <si>
    <t>16-043-009 (EJERCICIO 2003)</t>
  </si>
  <si>
    <t xml:space="preserve">16-053-010 (EJERCICIO 2003) </t>
  </si>
  <si>
    <t>16-053-013 (EJERCICIO 2003)</t>
  </si>
  <si>
    <t>16-053-014 (EJERCICIO 2003)</t>
  </si>
  <si>
    <t>16-053-016 (EJERCICIO 2003)</t>
  </si>
  <si>
    <t>16-053-020 (EJERCICIO 2003)</t>
  </si>
  <si>
    <t>16-053-026 (EJERCICIO 2003)</t>
  </si>
  <si>
    <t xml:space="preserve">16-053-029 (EJERCICIO 2003) </t>
  </si>
  <si>
    <t>16-053-032 (EJERCICIO 2003)</t>
  </si>
  <si>
    <t>16-053-005 (EJERCICIO 2004)</t>
  </si>
  <si>
    <t>16-053-006 (EJERCICIO 2004)</t>
  </si>
  <si>
    <t>16-053-008 (EJERCICIO 2004)</t>
  </si>
  <si>
    <t>16-053-009 (EJERCICIO 2004)</t>
  </si>
  <si>
    <t>16-053-010 (EJERCICIO 2004)</t>
  </si>
  <si>
    <t>16-053-013 (EJERCICIO 2004)</t>
  </si>
  <si>
    <t>16-053-014 (EJERCICIO 2004)</t>
  </si>
  <si>
    <t>16-053-016 (EJERCICIO 2004)</t>
  </si>
  <si>
    <t>16-053-020 (EJERCICIO 2004)</t>
  </si>
  <si>
    <t>16-053-026 (EJERCICIO 2004)</t>
  </si>
  <si>
    <t>16-053-029 (EJERCICIO 2004)</t>
  </si>
  <si>
    <t>09-016-047 (DEL 4o. BIM.  EJERCICIO 2002  AL 3ER BIM. EJERCICIO 2007) DIF. SOBRE TASA, ACTUALIZACIONES E INTERESES</t>
  </si>
  <si>
    <t>INVERSIONES DD, S.A. DE C.V.</t>
  </si>
  <si>
    <t>06-010-102 (4o. BIM EJERCICIO 2007) DIF. CAT. TABLAS</t>
  </si>
  <si>
    <t>565-2007</t>
  </si>
  <si>
    <t>17 de noviembre de 2009</t>
  </si>
  <si>
    <t>06-010-110 (4o. BIM EJERCICIO 2007) DIF. CAT. TABLAS</t>
  </si>
  <si>
    <t>16-053-032 (EJERCICIO 2004)</t>
  </si>
  <si>
    <t>16-053-043 (EJERCICIO 2004)</t>
  </si>
  <si>
    <t>16-053-045 (EJERCICIO 2004)</t>
  </si>
  <si>
    <t>16-053-047 (EJERCICIO 2004)</t>
  </si>
  <si>
    <t xml:space="preserve">16-053-049 (EJERCICIO 2004) </t>
  </si>
  <si>
    <t>11-011-026 (EJERCICIO 2004)</t>
  </si>
  <si>
    <t>30-1015-024 (EJERCICIO 2004)</t>
  </si>
  <si>
    <t>07-084-008 (EJERCICIO 2004)</t>
  </si>
  <si>
    <t>07-084-021 (EJERCICIO 2004)</t>
  </si>
  <si>
    <t>05-093-001 (DIEFERNCIA POR ACT. E INTERESES; EJERCICIOS  DEL 4TO. BIM 2002 AL  2DO. BIM 2006)</t>
  </si>
  <si>
    <t>29 de junio de 2009</t>
  </si>
  <si>
    <t>MONTEMAYOR ELIZONDO LUCIA NORMA</t>
  </si>
  <si>
    <t xml:space="preserve">07-056-549 ( DEL 3ER. AL 6TO. BIM. EJ. 2007) SOBRETASA  </t>
  </si>
  <si>
    <t xml:space="preserve">07-056-549 ( EJERCICIO 2008) SOBRETASA  </t>
  </si>
  <si>
    <t xml:space="preserve">07-056-549 ( EJERCICIO 2009) SOBRETASA  </t>
  </si>
  <si>
    <t>1123-2007</t>
  </si>
  <si>
    <t>4 de junio de 2009</t>
  </si>
  <si>
    <t>07-037-014 (EJERCICIO 2009) DIF. CAT. TABLAS</t>
  </si>
  <si>
    <t>09-013-102 (EJERCICIO 2009) DIF. CAT. TABLAS</t>
  </si>
  <si>
    <t>01-102-013 (EJERCICIO 2003)</t>
  </si>
  <si>
    <t>04-028-001 (EJERCICIO 2003)</t>
  </si>
  <si>
    <t>09-013-040 (EJERCICIO 2003)</t>
  </si>
  <si>
    <t>11-062-015 (EJERCICIO 2003)</t>
  </si>
  <si>
    <t>11-062-019 (EJERCICIO 2003)</t>
  </si>
  <si>
    <t>LOPEZ CANALES RICARDO RAFAEL</t>
  </si>
  <si>
    <t>296-2009</t>
  </si>
  <si>
    <t>INMOBILIARIA LAS SOMBRILLAS, S.A. DE C.V.</t>
  </si>
  <si>
    <t>186-2009</t>
  </si>
  <si>
    <t>R&amp;E INVESTMENTS GROUP</t>
  </si>
  <si>
    <t>201-2009</t>
  </si>
  <si>
    <t>SALINAS PLIEGO GUILLERO EDUARDO</t>
  </si>
  <si>
    <t>11-202-107 (1ER. BIMESTRE EJERCICIO 2009) CAT. TABLAS</t>
  </si>
  <si>
    <t>11-202-112 (1ER BIM. EJERCICIO 2009) DIF. CAT TABLAS</t>
  </si>
  <si>
    <t>11-015-527 (1ER. BIMESTRE EJERCICIO 2009) CAT. TABLAS</t>
  </si>
  <si>
    <t>281-2009</t>
  </si>
  <si>
    <t>PUBLIMAX,S.A. DE C.V.</t>
  </si>
  <si>
    <t>11-052-907, 11-052-911, 11-052-914, 11-052-915, 11-052-916 y 11-052-917 (1ER. Y 2DO. BIMESTRE EJERCICIO 2009) CAT. TABLAS</t>
  </si>
  <si>
    <t>11-015-502 Y 11-015-505 (1ER. BIMESTRE EJERCICIO 2009) CAT. TABLAS</t>
  </si>
  <si>
    <t>GP BIENES INMUEBLES, S.A. DE C.V.</t>
  </si>
  <si>
    <t>11-202-104 11-202-111 (1ER. BIMESTRE EJERCICIO 2009) CAT. TABLAS</t>
  </si>
  <si>
    <t>200-2009</t>
  </si>
  <si>
    <t>PROMOTORA AXISS, S.A. DE C.V.</t>
  </si>
  <si>
    <t>11-202-113, 11-202-114, 11-202-115, 11202-116, 11-202-117, 11-202-119, 11-202-120 y 11-202-971 (EJERCICIO 2009) CAT. TABLAS</t>
  </si>
  <si>
    <t>206-2009</t>
  </si>
  <si>
    <t>DESRROLLO INMOBILIARIO MARLO, S.A. DE C.V.</t>
  </si>
  <si>
    <t>11-202-106 (1ER BIM. EJERCICIO 2009)DIF. CAT TABLAS</t>
  </si>
  <si>
    <t xml:space="preserve">11-202-118 (1ER. BIMESTRE EJERCICIO 2009) CAT. TABLAS </t>
  </si>
  <si>
    <t>203-2009</t>
  </si>
  <si>
    <t>IZAMCO, S.A DE C.V.</t>
  </si>
  <si>
    <t>189-2009</t>
  </si>
  <si>
    <t>11-202-106 (INTERESES IMPUESTO PREDIAL Y RECARGOS 1ER BIM. EJERCICIO 2009)DIF. CAT TABLAS</t>
  </si>
  <si>
    <t>11-202-106 (DEL 2DO. AL 6TO. BIM. EJERCICIO 2009) DIF. CAT TABLAS</t>
  </si>
  <si>
    <t>127-2009</t>
  </si>
  <si>
    <t>11-202-112 (INTERESES IMPUESTO PREDIAL Y RECARGOS, 1ER BIM. EJERCICIO 2009) DIF. CAT TABLAS</t>
  </si>
  <si>
    <t>11-202-112 (DEL 2DO. AL 6TO. BIM. EJERCICIO 2009) DIF. CAT TABLAS</t>
  </si>
  <si>
    <t>18-005-001 (EJERCICIO 2003)</t>
  </si>
  <si>
    <t xml:space="preserve">01-159-006 (EJERCICIOS 2002,2003 Y 2004) </t>
  </si>
  <si>
    <t xml:space="preserve">09-008-003 (EJERCICIOS 2004 Y 2005) </t>
  </si>
  <si>
    <t>11-015-008 (EJERCICIO 2004)</t>
  </si>
  <si>
    <t>09-015-062 (EJERCICIO 2002)</t>
  </si>
  <si>
    <t>GARZA CALDERON SILVIA</t>
  </si>
  <si>
    <t xml:space="preserve">GARZA FLORES HECTOR </t>
  </si>
  <si>
    <t>GARZA PEREZ HECTOR</t>
  </si>
  <si>
    <t xml:space="preserve">BECERRA BARRETO HILDA R. </t>
  </si>
  <si>
    <t xml:space="preserve">GARZA FLORES JOSE P. </t>
  </si>
  <si>
    <t>MARTINEZ GARZA DE TREVIÑO MA. TERESA</t>
  </si>
  <si>
    <t xml:space="preserve">GRACIA DEL BOSQUE RODOLFO </t>
  </si>
  <si>
    <t>GARCIA DE GRACIA YOLANDA</t>
  </si>
  <si>
    <t>MARTINEZ GARZA YOLANDA</t>
  </si>
  <si>
    <t xml:space="preserve">HADJOPULOS CANAVATI MA.CRISTINA </t>
  </si>
  <si>
    <t xml:space="preserve">HAUSER ETERNOD ALBERTO </t>
  </si>
  <si>
    <t xml:space="preserve">CANAVATI HADJOPULOS DEBORAH </t>
  </si>
  <si>
    <t xml:space="preserve">MANZOTTI MAGAÑA EDMUNDO </t>
  </si>
  <si>
    <t>GARZA GOMEZ ISRAEL</t>
  </si>
  <si>
    <t xml:space="preserve">CANAVATI FRAIGE LUIS E.  </t>
  </si>
  <si>
    <t xml:space="preserve">MORALES GONZALEZ MA. DEL ROSARIO </t>
  </si>
  <si>
    <t xml:space="preserve">HANDAL DABDOUB DE M. MA. HERLINDA </t>
  </si>
  <si>
    <t xml:space="preserve">CANALES DE HAUSER MA. MIRTHALA  </t>
  </si>
  <si>
    <t>07-034-012 (EJERCICIO 2006) SOBRETASA 21 bis 8/05</t>
  </si>
  <si>
    <t xml:space="preserve">HADJOPULOS CANAVATI MA.CRISTINA  </t>
  </si>
  <si>
    <t xml:space="preserve">MARTINEZ GARZA DE TREVIÑO MA.TERESA  </t>
  </si>
  <si>
    <t xml:space="preserve">MANZOTTI RODRIGUEZ MARCELO  </t>
  </si>
  <si>
    <t xml:space="preserve">QUINTANILLA DE C. MONICA L.  </t>
  </si>
  <si>
    <t xml:space="preserve"> ALBUERNE DE GONZALEZ NORA </t>
  </si>
  <si>
    <t>CANAVATI VDA. DE TAFICH OLGA</t>
  </si>
  <si>
    <t xml:space="preserve">MANZOTTI RODRIGUEZ PAOLA MA. </t>
  </si>
  <si>
    <t xml:space="preserve">GONZALEZ ALBUERNE PATRICIA  </t>
  </si>
  <si>
    <t xml:space="preserve">ROSA MA. VILLAR DE LARA </t>
  </si>
  <si>
    <t xml:space="preserve">NASSAR DE ADAME SAIDA  </t>
  </si>
  <si>
    <t xml:space="preserve">GONZALEZ ALBUERNE VALERIA  </t>
  </si>
  <si>
    <t xml:space="preserve">CANAVATI HADJOPULOS VERONICA </t>
  </si>
  <si>
    <t xml:space="preserve">CANTU DE SANTOS VIRGINIA M. </t>
  </si>
  <si>
    <t>VARELA ESQUIVEL LUZ MARIA</t>
  </si>
  <si>
    <t>27-052-001 (EJERCICIOS 2005 Y 2006) SOBRETASA</t>
  </si>
  <si>
    <t>27-053-011 (EJERCICIOS 2005 Y 2006) SOBRETASA</t>
  </si>
  <si>
    <t>27-053-012 (EJERCICIOS 2005 Y 2006) SOBRETASA</t>
  </si>
  <si>
    <t>27-053-013 (EJERCICIOS 2005 Y 2006) SOBRETASA</t>
  </si>
  <si>
    <t>27-053-014 (EJERCICIOS 2005 Y 2006) SOBRETASA</t>
  </si>
  <si>
    <t>27-053-015 (EJERCICIOS 2005 Y 2006) SOBRETASA</t>
  </si>
  <si>
    <t>27-053-016 (EJERCICIOS 2005 Y 2006) SOBRETASA</t>
  </si>
  <si>
    <t>27-053-017 (EJERCICIOS 2005 Y 2006) SOBRETASA</t>
  </si>
  <si>
    <t>27-053-018 (EJERCICIOS 2005 Y 2006) SOBRETASA</t>
  </si>
  <si>
    <t>27-058-045 (EJERCICIOS 2005 Y 2006) SOBRETASA</t>
  </si>
  <si>
    <t>286-2006</t>
  </si>
  <si>
    <t>18 de enero de 2008</t>
  </si>
  <si>
    <t>8 de febrero de 2008</t>
  </si>
  <si>
    <t xml:space="preserve">10-000-920 (EJERCICIO 2007) DIF. CAT. TABLAS </t>
  </si>
  <si>
    <t xml:space="preserve">09-007-035 (EJERCICIO 2007) DIF. CAT. TABLAS </t>
  </si>
  <si>
    <t>GONZALEZ SADA PABLO ERNESTO</t>
  </si>
  <si>
    <t xml:space="preserve">10-000-921 (EJERCICIO 2007) DIF. CAT. TABLAS </t>
  </si>
  <si>
    <t xml:space="preserve">10-000-350 (EJERCICIO 2007) DIF. CAT. TABLAS </t>
  </si>
  <si>
    <t>INMOBILIARIA ROGOSA, S.A. DE C.V.</t>
  </si>
  <si>
    <t xml:space="preserve">11-052-454 (EJERCICIO 2007) DIF. CAT. TABLAS </t>
  </si>
  <si>
    <t xml:space="preserve">ADAME GARZA OSCAR J. </t>
  </si>
  <si>
    <t xml:space="preserve">ZAMBRANO LOZANO MA. CRISTINA      </t>
  </si>
  <si>
    <r>
      <t xml:space="preserve">29-077-038  </t>
    </r>
    <r>
      <rPr>
        <b/>
        <sz val="7"/>
        <rFont val="Arial"/>
        <family val="2"/>
      </rPr>
      <t xml:space="preserve"> ( B ) </t>
    </r>
  </si>
  <si>
    <t>PAEZ DE DE LA GARZA EVIA MA. DEL CARMEN</t>
  </si>
  <si>
    <t>LOBO DE MONTEMAYOR MARIA DOLORES y LOBO DE GARCIA MAGDALENA</t>
  </si>
  <si>
    <t>GONZALEZ SANCHEZ FRANCISCO A.</t>
  </si>
  <si>
    <r>
      <t xml:space="preserve">10-001-256,10-001-257,10-001-258,10-001-259,10-001-260,10-001-261,10-001-262,10-001-263,10-001-264,10-001-265,10-001-266,10-001-267,10-001-268,10-001-269,10-001-270 y 10-000-219 </t>
    </r>
    <r>
      <rPr>
        <b/>
        <sz val="7"/>
        <rFont val="Arial"/>
        <family val="2"/>
      </rPr>
      <t>( A )</t>
    </r>
  </si>
  <si>
    <t>GARCIA GUERRA GUILLERMO</t>
  </si>
  <si>
    <t>01-183-019 (EJERCICIO 2007) SOBRETASA 1 AL MILLAR</t>
  </si>
  <si>
    <t>23 de enero de 2007</t>
  </si>
  <si>
    <t>FERNANDEZ GUERRA MENDOZA JOSE J.</t>
  </si>
  <si>
    <t>11-135-004(5 AL 6 BIMESTRE DE 2005)</t>
  </si>
  <si>
    <t>134-2006</t>
  </si>
  <si>
    <t>19 de enero de 2006</t>
  </si>
  <si>
    <t>11-135-004 (EJERCICIIO 2006)</t>
  </si>
  <si>
    <t>29-008-003 (EJERCICIO 2006)</t>
  </si>
  <si>
    <t>10-000-841 (EJERCICIO 2006)</t>
  </si>
  <si>
    <t>27-017-008 (EJERCICIO 2006)</t>
  </si>
  <si>
    <t>11-166-017 (EJERCICIO 2006)</t>
  </si>
  <si>
    <t>19-020-008 (EJERCICIO 2006)</t>
  </si>
  <si>
    <t>GONZALEZ MONTEMAYOR JOSE</t>
  </si>
  <si>
    <t>14-036-008 (EJERCICIO 2006) SOBRETASA 21 BIS 8/05</t>
  </si>
  <si>
    <t>95-2006</t>
  </si>
  <si>
    <t>24 de novi de 2006</t>
  </si>
  <si>
    <t>PROMOTORA BOSQUES DEL VALLE,S.A.</t>
  </si>
  <si>
    <t>07-056-535 (EJERCICIO 2005) SOBRETASA 21 BIS 8/05</t>
  </si>
  <si>
    <t>635-2005</t>
  </si>
  <si>
    <t>09 de nov de 2006</t>
  </si>
  <si>
    <t>01-086-019 (EJERCICIO 2003 SOLO CONSTRUCCION)</t>
  </si>
  <si>
    <t xml:space="preserve">25 de Julio de 2005   </t>
  </si>
  <si>
    <t>01-102-001 (EJERCICIO 2003 SOLO CONSTRUCCION)</t>
  </si>
  <si>
    <t>264-2004</t>
  </si>
  <si>
    <t>264-2005</t>
  </si>
  <si>
    <t>264-2006</t>
  </si>
  <si>
    <t>264-2007</t>
  </si>
  <si>
    <t>264-2008</t>
  </si>
  <si>
    <t>07-062-004 (EJERCICIO 2003 SOLO CONSTRUCCION)</t>
  </si>
  <si>
    <t>11-062-001 (EJERCICIO 2003 SOLO CONSTRUCCION)</t>
  </si>
  <si>
    <t>11-065-010 (EJERCICIO 2003 SOLO CONSTRUCCION)</t>
  </si>
  <si>
    <t>11-065-011 (EJERCICIO 2003 SOLO CONSTRUCCION)</t>
  </si>
  <si>
    <t>SADA GARZA DE CUEVA ESTHELA</t>
  </si>
  <si>
    <t>01-138-007 ( EJERCICIO 2005)</t>
  </si>
  <si>
    <t>536-2005</t>
  </si>
  <si>
    <t>XTRA INMUEBLES MONTERREY, S.A. DE C.V.</t>
  </si>
  <si>
    <t>06-001-010, 06-001-014, 06-001-015 Y 06-001016 (EJERCICIO 2010) CAT. TABLAS</t>
  </si>
  <si>
    <t>120-2010</t>
  </si>
  <si>
    <t>01-138-009 (EJERCICIO 2005)</t>
  </si>
  <si>
    <t xml:space="preserve">VARELA ESQUIVEL DE GONZALEZ LUZ </t>
  </si>
  <si>
    <t>05-048-010 (EJERCICIO 2004)</t>
  </si>
  <si>
    <t>076-2004</t>
  </si>
  <si>
    <t>11-011-061 (EJERCICIO 2005) SOBRETASA 21 BIS 8/05</t>
  </si>
  <si>
    <t>14 de Agosto de 2006</t>
  </si>
  <si>
    <t>415-2005</t>
  </si>
  <si>
    <t>11-011-061 (1 al 4 bimestre de 2006) SOBRETASA 21 BIS 8/05</t>
  </si>
  <si>
    <t>27-057-001 (EJERCICIO 2006)</t>
  </si>
  <si>
    <t>27-057-002 (EJERCICIO 2006)</t>
  </si>
  <si>
    <t>27-057-003 (EJERCICIO 2006)</t>
  </si>
  <si>
    <t>27-057-004 (EJERCICIO 2006)</t>
  </si>
  <si>
    <t>100-2006</t>
  </si>
  <si>
    <t>10 de Agosto de 2006</t>
  </si>
  <si>
    <t>MALDONADO LANKENAU JAIME G.</t>
  </si>
  <si>
    <t>01-202-017 (EJERCICIO 2005) SOBRETASA 21 BIS 8/05</t>
  </si>
  <si>
    <t>359-2005</t>
  </si>
  <si>
    <t>21 de Julio de 2006</t>
  </si>
  <si>
    <t>01-202-017 (EJERCICIO 2006) SOBRETASA 21 BIS 8/05</t>
  </si>
  <si>
    <t>LOBO PALUSKA DEBORA ANN</t>
  </si>
  <si>
    <t>09-009-181 (EJERCICIO 2005)</t>
  </si>
  <si>
    <t>341-2005</t>
  </si>
  <si>
    <t>MONTEMAYOR ELIZONDO RUBEN</t>
  </si>
  <si>
    <t>07-056-529 (EJERCICIO 2005 SOBRETASA/BALDIO)</t>
  </si>
  <si>
    <t>11-007-066 (EJERCICIO 2005)</t>
  </si>
  <si>
    <t>GONZALEZ GONZALEZ JOSE CARLOS</t>
  </si>
  <si>
    <t>08-043-010 (EJERCICIO 2004)</t>
  </si>
  <si>
    <t>08-043-059 (EJERCICIO 2004)</t>
  </si>
  <si>
    <t>08-043-061 (EJERCICIO 2004)</t>
  </si>
  <si>
    <t xml:space="preserve">07-074-006 (EJERCICIO 2006) </t>
  </si>
  <si>
    <t>138-2006</t>
  </si>
  <si>
    <t>18 de oct. De 2007</t>
  </si>
  <si>
    <t>16-010-001 (EJERCICIO 2006 REMANENTE)</t>
  </si>
  <si>
    <t>CERRILLO RODRIGUEZ GUSTAVO N.</t>
  </si>
  <si>
    <t>28-010-020 (EJERCICIO 2007)</t>
  </si>
  <si>
    <t>136-2007</t>
  </si>
  <si>
    <t>17 de oct. De 2007</t>
  </si>
  <si>
    <t>OSUNA COBOS ABELARDO</t>
  </si>
  <si>
    <t>212-2006</t>
  </si>
  <si>
    <t>01-172-001 (EJERCICIO 2006) DIF. CAT. TABLAS</t>
  </si>
  <si>
    <t>01-172-002 (EJERCICIO 2006) SOBRETASA</t>
  </si>
  <si>
    <t>01-172-003 (EJERCICIO 2006) SOBRETASA</t>
  </si>
  <si>
    <t>OROZCO GONZALEZ MODESTO</t>
  </si>
  <si>
    <t>15-023-001 (EJERCICIO 2007) SOBRETASA</t>
  </si>
  <si>
    <t>65-2007</t>
  </si>
  <si>
    <t>5 de nov. De 2007</t>
  </si>
  <si>
    <t>11-010-041(EJERCICIO 2007) SOBRETASA</t>
  </si>
  <si>
    <t>01-061-012 (EJERCICIO 2007) SOBRETASA</t>
  </si>
  <si>
    <t>11-010-022 (EJERCICIO 2007) DIF. CAT. TABLAS</t>
  </si>
  <si>
    <t xml:space="preserve">10-000-920 (EJERCICIO 2007) DIF. CAT. SUELO TABLAS  </t>
  </si>
  <si>
    <t xml:space="preserve">10-000-151 (EJERCICIO 2007) DIF. CAT. SUELO TABLAS  </t>
  </si>
  <si>
    <t xml:space="preserve">10-000-350 (EJERCICIO 2007) DIF. CAT. SUELO TABLAS  </t>
  </si>
  <si>
    <t xml:space="preserve">10-000-921 (EJERCICIO 2007) DIF. CAT. SUELO TABLAS  </t>
  </si>
  <si>
    <t xml:space="preserve">11-211-220 (EJERCICIO 2006) </t>
  </si>
  <si>
    <t>27-059-069 (EJERCICIO 2006)</t>
  </si>
  <si>
    <t>143-2006</t>
  </si>
  <si>
    <t>11 de marzo de 2008</t>
  </si>
  <si>
    <t>10 de junio de 2008</t>
  </si>
  <si>
    <t>DESARROLLO PLAZA SAN AGUSTIN, S.A.</t>
  </si>
  <si>
    <t>19-015-001(EJERCICIO 2008)</t>
  </si>
  <si>
    <t>397/2007</t>
  </si>
  <si>
    <t>12 de mayo de 2008</t>
  </si>
  <si>
    <t>19-015-001(1o. BIMESTRE EJERCICIO 2007)</t>
  </si>
  <si>
    <t>29 de abril de 2008</t>
  </si>
  <si>
    <t>19-015-001(2o. BIMESTRE EJERCICIO 2007)</t>
  </si>
  <si>
    <t>19-015-001(3o. BIMESTRE EJERCICIO 2007)</t>
  </si>
  <si>
    <t>19-015-001(4o. BIMESTRE EJERCICIO 2007)</t>
  </si>
  <si>
    <t>19-015-001(5o. BIMESTRE EJERCICIO 2007)</t>
  </si>
  <si>
    <t>19-015-001(6o. BIMESTRE EJERCICIO 2007)</t>
  </si>
  <si>
    <t>CANAVATI FRAIGE OLGA</t>
  </si>
  <si>
    <t>11-015-044 (EJERCICIO 2007)</t>
  </si>
  <si>
    <t>11-011-768 (EJERCICIO 2007)</t>
  </si>
  <si>
    <t>11-011-126 (EJERCICIO 2007)</t>
  </si>
  <si>
    <t>11-011-583 (EJERCICIO 2007)</t>
  </si>
  <si>
    <t>11-011-402 (EJERCICIO 2007)</t>
  </si>
  <si>
    <t>11-011-244 (EJERCICIO 2007)</t>
  </si>
  <si>
    <t>11-011-243 (EJERCICIO 2007)</t>
  </si>
  <si>
    <t>11-015-251 (EJERCICIO 2007)</t>
  </si>
  <si>
    <t>11-007-051 (EJERCICIO 2007)</t>
  </si>
  <si>
    <t>103-2007</t>
  </si>
  <si>
    <t>QUINTANILLA DE CANAVATI MONICA L.</t>
  </si>
  <si>
    <t>09-015-045 (EJERCICIO 2006)</t>
  </si>
  <si>
    <t>162-2007</t>
  </si>
  <si>
    <t>15 de julio de 2008</t>
  </si>
  <si>
    <t>GEMINI, S.A. DE C.V.</t>
  </si>
  <si>
    <t>11-010-046 (EJERCICIO 2007) DIF. CAT. TABLAS</t>
  </si>
  <si>
    <t>11-010-021 (EJERCICIO 2007) DIF. CAT. TABLAS</t>
  </si>
  <si>
    <t>11-010-020 (EJERCICIO 2007) DIF. CAT. TABLAS</t>
  </si>
  <si>
    <t>11-010-049 (EJERCICIO 2007) DIF. CAT. TABLAS</t>
  </si>
  <si>
    <t>11-010-048 (EJERCICIO 2007) DIF. CAT. TABLAS</t>
  </si>
  <si>
    <t>11-010-036 (EJERCICIO 2007) DIF. CAT. TABLAS</t>
  </si>
  <si>
    <t>11-024-008 (EJERCICIO 2007) DIF. CAT. TABLAS</t>
  </si>
  <si>
    <t>01-061-030 (EJERCICIO 2007) DIF. CAT. TABLAS</t>
  </si>
  <si>
    <t>01-061-008 (EJERCICIO 2007) DIF. CAT. TABLAS</t>
  </si>
  <si>
    <t>01-061-038 (EJERCICIO 2007) DIF. CAT. TABLAS</t>
  </si>
  <si>
    <t>01-061-039 (EJERCICIO 2007) DIF. CAT. TABLAS</t>
  </si>
  <si>
    <t>02-024-002 (EJERCICIO 2007) DIF. CAT. TABLAS</t>
  </si>
  <si>
    <t>13-075-013 (EJERCICIO 2007) DIF. CAT. TABLAS</t>
  </si>
  <si>
    <t>02-022-015 (EJERCICIO 2007) DIF. CAT. TABLAS</t>
  </si>
  <si>
    <t>05-011-026 (EJERCICIO 2007) DIF. CAT. TABLAS</t>
  </si>
  <si>
    <t>05-026-010 (EJERCICIO 2007) DIF. CAT. TABLAS</t>
  </si>
  <si>
    <t>13-076-006 (EJERCICIO 2007) DIF. CAT. TABLAS</t>
  </si>
  <si>
    <t>08-015-018 (EJERCICIO 2007) DIF. CAT. TABLAS</t>
  </si>
  <si>
    <t>108-2004</t>
  </si>
  <si>
    <t>312-2005</t>
  </si>
  <si>
    <t>11 de Octubre de 2005</t>
  </si>
  <si>
    <t>354-2005</t>
  </si>
  <si>
    <t>16-053-005 (EJERCICIO 2005)</t>
  </si>
  <si>
    <t>16-053-006 (EJERCICIO 2005)</t>
  </si>
  <si>
    <t>16-053-008 (EJERCICIO 2005)</t>
  </si>
  <si>
    <t>16-053-009 (EJERCICIO 2005)</t>
  </si>
  <si>
    <t>16-053-010 (EJERCICIO 2005)</t>
  </si>
  <si>
    <t>16-053-013 (EJERCICIO 2005)</t>
  </si>
  <si>
    <t>16-053-014 (EJERCICIO 2005)</t>
  </si>
  <si>
    <t>16-053-016 (EJERCICIO 2005)</t>
  </si>
  <si>
    <t>16-053-020 (EJERCICIO 2005)</t>
  </si>
  <si>
    <t>16-053-026 (EJERCICIO 2005)</t>
  </si>
  <si>
    <t>16-053-029 (EJERCICIO 2005)</t>
  </si>
  <si>
    <t>16-053-032 (EJERCICIO 2005)</t>
  </si>
  <si>
    <t>16-053-043 (EJERCICIO 2005)</t>
  </si>
  <si>
    <t>16-053-045 (EJERCICIO 2005)</t>
  </si>
  <si>
    <t>16-053-047 (EJERCICIO 2005)</t>
  </si>
  <si>
    <t>PELLICO DAROCA ENRIQUE A. M. A.</t>
  </si>
  <si>
    <t>07-034-012 (EJERCICIO 2005) SOBRETASA 21 bis 8/05</t>
  </si>
  <si>
    <t>133-2005</t>
  </si>
  <si>
    <t>05 de junio de 2006</t>
  </si>
  <si>
    <t>ORTIZ GARZA MARIA DE LOS ANGELES</t>
  </si>
  <si>
    <t>27-057-001 (EJERCICIO 2005)</t>
  </si>
  <si>
    <t>27-057-002 (EJERCICIO 2005)</t>
  </si>
  <si>
    <t>27-057-003 (EJERCICIO 2005)</t>
  </si>
  <si>
    <t>27-057-004 (EJERCICIO 2005)</t>
  </si>
  <si>
    <t>435-2005</t>
  </si>
  <si>
    <t>24 de Mayo de 2006</t>
  </si>
  <si>
    <t xml:space="preserve">16-053-049 (EJERCICIO 2005) </t>
  </si>
  <si>
    <t>347-2005</t>
  </si>
  <si>
    <t>28 de Octubre de 2005</t>
  </si>
  <si>
    <t>GONZALEZ VARELA GERARDO LUIS</t>
  </si>
  <si>
    <t>09-015-032 (EJERCICIO 2004)</t>
  </si>
  <si>
    <t>074-2004</t>
  </si>
  <si>
    <t>MONTEMAYOR ELIZONDO JAVIER</t>
  </si>
  <si>
    <t>07-056-003 (EJERCICIO 2005) SOBRE TASA/BALDIO</t>
  </si>
  <si>
    <t>313-2005</t>
  </si>
  <si>
    <t xml:space="preserve">CANAVATI NADER VICTOR ARMANDO </t>
  </si>
  <si>
    <t>11-015-008 (EJERCICIO 2005) SOBRETASA 21 bis 8/05</t>
  </si>
  <si>
    <t>91-2005</t>
  </si>
  <si>
    <t>DE LA FUENTE IGLESIAS JORGE</t>
  </si>
  <si>
    <t>11-005-035 (EJERCICIO 2005) SOBRETASA 21 BIS 8/05</t>
  </si>
  <si>
    <t>297-2005</t>
  </si>
  <si>
    <t>SANTOS ELIZONDO MARIA ESTHELA</t>
  </si>
  <si>
    <t>09-016-047 (4TO AL 6TO BIM. EJERCICIO 2002) SOBRETASA</t>
  </si>
  <si>
    <t>09-016-047 ( EJERCICIO 2003) SOBRE TASA</t>
  </si>
  <si>
    <t>09-016-047 ( EJERCICIO 2004) SOBRE TASA</t>
  </si>
  <si>
    <t>09-016-047 ( EJERCICIO 2005) SOBRE TASA</t>
  </si>
  <si>
    <t>09-016-047 ( EJERCICIO 2006) SOBRE TASA</t>
  </si>
  <si>
    <t>09-016-047 ( 1ER AL 3ER BIM. EJERCICIO 2007) SOBRE TASA</t>
  </si>
  <si>
    <t>022/2008</t>
  </si>
  <si>
    <t>10 de junio de2009</t>
  </si>
  <si>
    <t>29-079-013 (EJERCICIO 2006) SOBRETASA</t>
  </si>
  <si>
    <t>29-079-013 (EJERCICIO 2007) SOBRETASA</t>
  </si>
  <si>
    <t>09-007-035 (EJERCICIO 2006) SOBRETASA</t>
  </si>
  <si>
    <t>GUERRA GARZA ERNESTO</t>
  </si>
  <si>
    <t>13-124-050 (EJERCICIO 2005) solo sobre la construccion</t>
  </si>
  <si>
    <t>324-2005</t>
  </si>
  <si>
    <t xml:space="preserve"> Enero de 2006</t>
  </si>
  <si>
    <t>14-078-011 (EJERCICIO 2005) solo sobre la construccion</t>
  </si>
  <si>
    <t>GUERRA ELIZONDO SILVIA LETICIA</t>
  </si>
  <si>
    <t>13-058-005 (EJERCICIO 2005) solo sobre la construccion</t>
  </si>
  <si>
    <t>16-053-001 (EJERCICIO 2005) SOBRETASA 21 bis 8/05</t>
  </si>
  <si>
    <t>16-053-002 (EJERCICIO 2005) SOBRETASA 21 bis 8/05</t>
  </si>
  <si>
    <t>16-053-003 (EJERCICIO 2005) SOBRETASA 21 bis 8/05</t>
  </si>
  <si>
    <t>03 de Enero de 2006</t>
  </si>
  <si>
    <t>16-053-004 (EJERCICIO 2005) SOBRETASA 21 bis 8/05</t>
  </si>
  <si>
    <t>16-053-011 (EJERCICIO 2005) SOBRETASA 21 bis 8/05</t>
  </si>
  <si>
    <t>16-053-021 (EJERCICIO 2005) SOBRETASA 21 bis 8/05</t>
  </si>
  <si>
    <t>16-053-022 (EJERCICIO 2005) SOBRETASA 21 bis 8/05</t>
  </si>
  <si>
    <t>16-053-023 (EJERCICIO 2005) SOBRETASA 21 bis 8/05</t>
  </si>
  <si>
    <t>16-053-024 (EJERCICIO 2005) SOBRETASA 21 bis 8/05</t>
  </si>
  <si>
    <t>16-053-030 (EJERCICIO 2005) SOBRETASA 21 bis 8/05</t>
  </si>
  <si>
    <t>16-053-033 (EJERCICIO 2005) SOBRETASA 21 bis 8/05</t>
  </si>
  <si>
    <t>16-053-042 (EJERCICIO 2005) SOBRETASA 21 bis 8/05</t>
  </si>
  <si>
    <t>16-053-044 (EJERCICIO 2005) SOBRETASA 21 bis 8/05</t>
  </si>
  <si>
    <t>16-053-050 (EJERCICIO 2005) SOBRETASA 21 bis 8/05</t>
  </si>
  <si>
    <t>16-053-031 (EJERCICIO 2005) SOBRETASA 21 bis 8/05</t>
  </si>
  <si>
    <t>338-2005</t>
  </si>
  <si>
    <t>348-2005</t>
  </si>
  <si>
    <t>MONTEMAYOR MARTINEZ JESUS R.</t>
  </si>
  <si>
    <t>122-2005</t>
  </si>
  <si>
    <t>14  de sep de 2006</t>
  </si>
  <si>
    <t>09-015-032 (EJERCICIO 2005) SOBRETASA 21 BIS 8/05</t>
  </si>
  <si>
    <t>12 de Octubre de 2006</t>
  </si>
  <si>
    <t>06 de Octubre de 2006</t>
  </si>
  <si>
    <t>1438-2002</t>
  </si>
  <si>
    <t>01-086-019 ( EJERCICIO 2004)</t>
  </si>
  <si>
    <t>01-102-001( EJERCICIO 2004)</t>
  </si>
  <si>
    <t>01-102-013 ( EJERCICIO 2004)</t>
  </si>
  <si>
    <t>04-028-001 ( EJERCICIO 2004)</t>
  </si>
  <si>
    <t>04-050-021 ( EJERCICIO 2004)</t>
  </si>
  <si>
    <t>04-059-001 ( EJERCICIO 2004)</t>
  </si>
  <si>
    <t>04-060-001 ( EJERCICIO 2004)</t>
  </si>
  <si>
    <t>04-061-001 ( EJERCICIO 2004)</t>
  </si>
  <si>
    <t>07-062-004 ( EJERCICIO 2004)</t>
  </si>
  <si>
    <t>09-007-047 ( EJERCICIO 2004)</t>
  </si>
  <si>
    <t>09-008-002 ( EJERCICIO 2004)</t>
  </si>
  <si>
    <t>09-009-001 ( EJERCICIO 2004)</t>
  </si>
  <si>
    <t>09-013-039 ( EJERCICIO 2004)</t>
  </si>
  <si>
    <t>09-013-040 ( EJERCICIO 2004)</t>
  </si>
  <si>
    <t>10-000-003 ( EJERCICIO 2004)</t>
  </si>
  <si>
    <t>11-062-001 ( EJERCICIO 2004)</t>
  </si>
  <si>
    <t>11-062-013 ( EJERCICIO 2004)</t>
  </si>
  <si>
    <t>11-062-015 ( EJERCICIO 2004)</t>
  </si>
  <si>
    <t>11-062-019 ( EJERCICIO 2004)</t>
  </si>
  <si>
    <t>11-065-010 ( EJERCICIO 2004)</t>
  </si>
  <si>
    <t>03-013-017 ( EJERCICIO 2004)</t>
  </si>
  <si>
    <t>18-005-001 ( EJERCICIO 2004)</t>
  </si>
  <si>
    <t>11-065-011 ( EJERCICIO 2004)</t>
  </si>
  <si>
    <t>11-065-012 ( EJERCICIO 2004)</t>
  </si>
  <si>
    <t>11-065-013 ( EJERCICIO 2004)</t>
  </si>
  <si>
    <t>11-065-014 ( EJERCICIO 2004)</t>
  </si>
  <si>
    <t>11-065-015 ( EJERCICIO 2004)</t>
  </si>
  <si>
    <t>04-050-021(EJERCICIO 2005) SOBRETASA 21 BIS 8/05</t>
  </si>
  <si>
    <t>09-009-001 (EJERCICIO 2005) SOBRETASA 21 BIS 8/05</t>
  </si>
  <si>
    <t>11-065-010 (EJERCICIO 2005) SOBRETASA 21 BIS 8/05</t>
  </si>
  <si>
    <t>09-007-047 (EJERCICIO 2005) SOBRETASA 21 BIS 8/05</t>
  </si>
  <si>
    <t>09-008-002 (EJERCICIO 2005) SOBRETASA 21 BIS 8/05</t>
  </si>
  <si>
    <t>09-013-039 (EJERCICIO 2005) SOBRETASA 21 BIS 8/05</t>
  </si>
  <si>
    <t>09-013-040 (EJERCICIO 2005) SOBRETASA 21 BIS 8/05</t>
  </si>
  <si>
    <t>328-2005</t>
  </si>
  <si>
    <t>11 de Octubre de 2006</t>
  </si>
  <si>
    <t>04-050-021(EJERCICIO 2006) SOBRETASA 21 BIS 8/05</t>
  </si>
  <si>
    <t>09-009-001 (EJERCICIO 2006) SOBRETASA 21 BIS 8/05</t>
  </si>
  <si>
    <t>09-007-047 (EJERCICIO 2006) SOBRETASA 21 BIS 8/05</t>
  </si>
  <si>
    <t>09-008-002 (EJERCICIO 2006) SOBRETASA 21 BIS 8/05</t>
  </si>
  <si>
    <t>09-013-039 (EJERCICIO 2006) SOBRETASA 21 BIS 8/05</t>
  </si>
  <si>
    <t>09-013-040 (EJERCICIO 2006) SOBRETASA 21 BIS 8/05</t>
  </si>
  <si>
    <t>ACTUALIZACION RECARGO</t>
  </si>
  <si>
    <t>INTERESES RECARGO</t>
  </si>
  <si>
    <t>07de Sep de 04</t>
  </si>
  <si>
    <t>14 de sep de 04</t>
  </si>
  <si>
    <t>SANZ LEDESMA HUMBERTO</t>
  </si>
  <si>
    <t>16 de mayo de 2006</t>
  </si>
  <si>
    <t>525-2005</t>
  </si>
  <si>
    <t>11-158-008 (EJERCICIO 2005) SOBRETASA 21 bis 8/05</t>
  </si>
  <si>
    <t>335-2005</t>
  </si>
  <si>
    <t>15 de mayo de 2006</t>
  </si>
  <si>
    <t>CASTILLON GUIDABET MARIA TERESA</t>
  </si>
  <si>
    <t>01-114-007 (EJERCICIO 2005) SOBRETASA 21 BIS 8/05</t>
  </si>
  <si>
    <t>01-100-009 (EJERCICIO 2005) SOBRETASA 21 BIS 8/05</t>
  </si>
  <si>
    <t>01-197-010 ( EJERCICIO 2005) SOBRETASA 21 BIS 8/05</t>
  </si>
  <si>
    <t>01-197-010 ( EJERCICIO 2006) SOBRETASA 21 BIS 8/05</t>
  </si>
  <si>
    <t>01-197-020 ( EJERCICIO 2005) SOBRETASA 21 BIS 8/05</t>
  </si>
  <si>
    <t>309-2005</t>
  </si>
  <si>
    <t>19 de abril de 2006</t>
  </si>
  <si>
    <t>01-197-020 ( EJERCICIO 2006) SOBRETASA 21 BIS 8/05</t>
  </si>
  <si>
    <t>07-056-516 ( EJERCICIO 2005) SOBRETASA 21 BIS 8/05</t>
  </si>
  <si>
    <t>07-056-516 ( EJERCICIO 2006) SOBRETASA 21 BIS 8/05</t>
  </si>
  <si>
    <t>ASESORIA CORPORATIVA EN INORMATICA, S.A. DE C.V.</t>
  </si>
  <si>
    <t>11-0151-523, 11-015-524, 11-015-525 Y 11-015-526 (1ER. BIM. EJERCICIO 2009) DIF. CAT. TABLAS</t>
  </si>
  <si>
    <t>255-2009</t>
  </si>
  <si>
    <t>CANTU GUEVARA HUMBERTO GENARO</t>
  </si>
  <si>
    <t>11-052-899 (1ER BIM. EJERCICIO 2009) DIF. CAT TABLAS</t>
  </si>
  <si>
    <t>190-2009</t>
  </si>
  <si>
    <t xml:space="preserve">11-202-108 Y 11-202-110 (EJERCICIO FISCAL 2009)  DIF. CAT. TABLAS "COMPLEMENTO" </t>
  </si>
  <si>
    <t>11-052-906, 11-052-910, 11-052-912 Y 11-052-913 (1ER Y 2DO. BIM. EJERCICIO FISCAL 2009) DIF TABLAS "COMPLEMENTO"</t>
  </si>
  <si>
    <t>07-056-517 ( EJERCICIO 2005) SOBRETASA 21 BIS 8/5</t>
  </si>
  <si>
    <t>07-056-517 ( EJERCICIO 2006) SOBRETASA 21 BIS 8/05</t>
  </si>
  <si>
    <t>11-032-009 (EJERCICIO 2005) SOBRETASA 21 BIS 8/05</t>
  </si>
  <si>
    <t>11-032-009 (EJERCICIO 2006) SOBRETASA 21 BIS 8/05</t>
  </si>
  <si>
    <t>270-2005</t>
  </si>
  <si>
    <t>25 de abril de 2006</t>
  </si>
  <si>
    <t>15 de dic de 04</t>
  </si>
  <si>
    <t>29 de dic de 04</t>
  </si>
  <si>
    <t>19 de nov de 04</t>
  </si>
  <si>
    <t>28 de dic de 04</t>
  </si>
  <si>
    <t>07 de sep de 04</t>
  </si>
  <si>
    <t>04 de nov de 04</t>
  </si>
  <si>
    <t>22 de nov de 04</t>
  </si>
  <si>
    <t>24 de Nov de 2005</t>
  </si>
  <si>
    <t>26 de sep de 2005</t>
  </si>
  <si>
    <t>11  de Nov de 2005</t>
  </si>
  <si>
    <t>22 de Sep de 2005</t>
  </si>
  <si>
    <t>14 de Nov de 2005</t>
  </si>
  <si>
    <t>01 de Sep de 2005</t>
  </si>
  <si>
    <t>01  de Sep de 2005</t>
  </si>
  <si>
    <t>23 de Nov de 2005</t>
  </si>
  <si>
    <t>07 de Sep de 2005</t>
  </si>
  <si>
    <t>GARZA GARZA DE HINOJOSA MARIA I.</t>
  </si>
  <si>
    <t>29-077-011 ( EJERCICIO 2005) SOBRETASA 21 BIS 8/05</t>
  </si>
  <si>
    <t>29-079--016 ( EJERCICIO 2005) SOBRETASA 21 BIS 8/05</t>
  </si>
  <si>
    <t>640-2005</t>
  </si>
  <si>
    <t>MARTINEZ GARZA GERARDO MANUEL</t>
  </si>
  <si>
    <t>314/2007</t>
  </si>
  <si>
    <t>28 de octubre de 2008</t>
  </si>
  <si>
    <t>06-010-110 (PRIMER BIM. EJERCICIO 2007)</t>
  </si>
  <si>
    <t>06-010-102 (PRIMER BIM. EJERCICIO 2007)</t>
  </si>
  <si>
    <t>06-010-102 (SEGUNDO BIM. EJERCICIO 2007) DIF. CAT. TABLAS</t>
  </si>
  <si>
    <t>06-010-110 (SEGUNDO BIM. EJERCICIO 2007) DIF. CAT. TABLAS</t>
  </si>
  <si>
    <t>29-079--048 ( EJERCICIO 2005) SOBRETASA 21 BIS 8/05</t>
  </si>
  <si>
    <t>16-028-020 ( EJERCICIO 2005) SOBRETASA 21 BIS 8/05</t>
  </si>
  <si>
    <t>16-028-020 ( EJERCICIO 2006) SOBRETASA 21 BIS 8/05</t>
  </si>
  <si>
    <t>38-2005</t>
  </si>
  <si>
    <t>01-115-036 (EJERCICIO 2005) SOBRETASA 21 BIS 8/05</t>
  </si>
  <si>
    <t>376-2005</t>
  </si>
  <si>
    <t>28 DE FEB DE 06</t>
  </si>
  <si>
    <t>24 DE FEB DE 2006</t>
  </si>
  <si>
    <t>01-086-026 (EJERCICIO 2005) SOBRETASA 21 BIS 8/05</t>
  </si>
  <si>
    <t>01-086-026 ( EJERCICIO 2006) SOBRETASA 21 BIS 8/05</t>
  </si>
  <si>
    <t>28 de feb de 2006</t>
  </si>
  <si>
    <t>02 de mar de 2006</t>
  </si>
  <si>
    <t>16-053-035 (EJERCICIO 2005) SOBRETASA 21 BIS 8/05</t>
  </si>
  <si>
    <t>16-053-035 (EJERCICIO 2006) SOBRETASA 21 BIS 8/05</t>
  </si>
  <si>
    <t>346-2005</t>
  </si>
  <si>
    <t>MONTEMAYOR ELIZONDO MARTHA</t>
  </si>
  <si>
    <t>07-056-530 ( EJERCICIO 2006) SOBRETASA 21 BIS 8/05</t>
  </si>
  <si>
    <t>04 de abr de 2006</t>
  </si>
  <si>
    <t>070-2004</t>
  </si>
  <si>
    <t xml:space="preserve">21-037-002 (EJERCICIO 2003) EXEDENTE DE 3 AL MILLAR </t>
  </si>
  <si>
    <t>21-037-002 (EJERCICIO 2004) EXEDENTE DE 3 AL MILLAR</t>
  </si>
  <si>
    <t>21-037-002 (EJERCICIO 2005) EXEDENTE DE 3 AL MILLAR</t>
  </si>
  <si>
    <t>07-056-530 ( EJERCICIO 2005) SOBRETASA 21 BIS 8/05</t>
  </si>
  <si>
    <t>308-2005</t>
  </si>
  <si>
    <t>22 de mar de 2006</t>
  </si>
  <si>
    <t>UNION MERCANTIL, S.A. DE C.V.</t>
  </si>
  <si>
    <t>10-000-073 (EJERCICIO 2002)</t>
  </si>
  <si>
    <t>424-2005</t>
  </si>
  <si>
    <t>24 de mar de 2006</t>
  </si>
  <si>
    <t>FERNANDEZ LAVIN SILVIA TERESA</t>
  </si>
  <si>
    <t>752-2005</t>
  </si>
  <si>
    <t>26 de mar de 2006</t>
  </si>
  <si>
    <t>29-079--048 ( EJERCICIO 2006) SOBRETASA 21 BIS 8/05</t>
  </si>
  <si>
    <t>01-115-036 (EJERCICIO 2006) SOBRETASA 21 BIS 8/05</t>
  </si>
  <si>
    <t>259/2008</t>
  </si>
  <si>
    <t>11 de agosto de 2009</t>
  </si>
  <si>
    <t>SAFI CHAGNON JORGE</t>
  </si>
  <si>
    <t>267/2008</t>
  </si>
  <si>
    <t>10 de agosto de 2009</t>
  </si>
  <si>
    <t>29-077-045 (EJERCICIO 2006) SOBRETASA 21 bis 8/05</t>
  </si>
  <si>
    <t>334-2005</t>
  </si>
  <si>
    <t>31 de mar de 2006</t>
  </si>
  <si>
    <t>08-043-010 (EJERCICIO 2006)</t>
  </si>
  <si>
    <t>08-043-010 (EJERCICIO 2005)</t>
  </si>
  <si>
    <t>08-043-061 (EJERCICIO 2005)</t>
  </si>
  <si>
    <t>08-043-061 (EJERCICIO 2006)</t>
  </si>
  <si>
    <t>08-043-059 (EJERCICIO 2005)</t>
  </si>
  <si>
    <t>08-043-059 (EJERCICIO 2006)</t>
  </si>
  <si>
    <t>10  de mar de 2006</t>
  </si>
  <si>
    <t>ZAMBRANO LOZANO JUAN JOSE</t>
  </si>
  <si>
    <t>29-077-044 (EJERCICIO 2005) SOBRETASA 21 bis 8/05</t>
  </si>
  <si>
    <t>09-015-032 (EJERCICIO 2006)</t>
  </si>
  <si>
    <t>14 de sep de 07</t>
  </si>
  <si>
    <t xml:space="preserve">LEAL MARTINEZ GENARO CARLOS </t>
  </si>
  <si>
    <t>08-010-047 (EJERCICIO 2006) DIF. CAT. TABLAS</t>
  </si>
  <si>
    <t>11-011-559 (EJERCICIO 2006) DIF. CAT. TABLAS</t>
  </si>
  <si>
    <t>148-2006</t>
  </si>
  <si>
    <t>8 de sep de 2007</t>
  </si>
  <si>
    <t xml:space="preserve"> 11-011-689(EJERCICIO 2006) DIF. CAT. TABLAS</t>
  </si>
  <si>
    <t>11-011-690 (EJERCICIO 2006) DIF. CAT. TABLAS</t>
  </si>
  <si>
    <t>13-027-107 (EJERCICIO 2006) DIF. CAT. TABLAS</t>
  </si>
  <si>
    <t>09-013-265 (EJERCICIO 2006)</t>
  </si>
  <si>
    <t>158-2006</t>
  </si>
  <si>
    <t>24 de agosto de 2007</t>
  </si>
  <si>
    <t>27-057-001 (EJERCICIO 2007)</t>
  </si>
  <si>
    <t>137-2007</t>
  </si>
  <si>
    <t>2 de octubre de 2007</t>
  </si>
  <si>
    <t>27-057-002 (EJERCICIO 2007)</t>
  </si>
  <si>
    <t>27-057-003 (EJERCICIO 2007)</t>
  </si>
  <si>
    <t>27-057-004 (EJERCICIO 2007)</t>
  </si>
  <si>
    <t>29-077-044 (EJERCICIO 2006) SOBRETASA 21 bis 8/05</t>
  </si>
  <si>
    <t>ZAMBRANO LOZANO MAURICIO H.</t>
  </si>
  <si>
    <t>08-010-041 (EJERCICIO 2005) SOBRETASA 21 bis 8/05</t>
  </si>
  <si>
    <t>08-010-041 (EJERCICIO 2006) SOBRETASA 21 bis 8/05</t>
  </si>
  <si>
    <t>29-077-039 (EJERCICIO 2005) SOBRETASA 21 bis 8/05</t>
  </si>
  <si>
    <t>ZAMBRANO LOZANO JOSEFINA</t>
  </si>
  <si>
    <t>29-077-045 (EJERCICIO 2005) SOBRETASA 21 bis 8/05</t>
  </si>
  <si>
    <t>29-077-043 (EJERCICIO 2005) SOBRETASA 21 bis 8/05</t>
  </si>
  <si>
    <t>29-077-043 (EJERCICIO 2006) SOBRETASA 21 bis 8/05</t>
  </si>
  <si>
    <t>ZAMBRANO LOZANO MARIA E.</t>
  </si>
  <si>
    <t>32-031-009 (EJERCICIO 2005) SOBRETASA 21 bis 8/05</t>
  </si>
  <si>
    <t>32-031-009 (EJERCICIO 2006) SOBRETASA 21 bis 8/05</t>
  </si>
  <si>
    <t>29-077-046 (EJERCICIO 2005) SOBRETASA 21 bis 8/05</t>
  </si>
  <si>
    <t>ZAMBRANO LOZANO CRISTINA</t>
  </si>
  <si>
    <t>08-048-002 (EJERCICIO 2005) SOBRETASA 21 bis 8/05</t>
  </si>
  <si>
    <t>08-048-001 (EJERCICIO 2005) SOBRETASA 21 bis 8/05</t>
  </si>
  <si>
    <t>08-048-003 (EJERCICIO 2005) SOBRETASA 21 bis 8/05</t>
  </si>
  <si>
    <t>08-048-004 (EJERCICIO 2005) SOBRETASA 21 bis 8/05</t>
  </si>
  <si>
    <t>08-048-010 (EJERCICIO 2005) SOBRETASA 21 bis 8/05</t>
  </si>
  <si>
    <t>129-2005</t>
  </si>
  <si>
    <t>TIJERINA ZARAGOZA JORGE</t>
  </si>
  <si>
    <t>13-141-003 (EJERCICIO 2005) SOBRETASA 21 bis 8/05</t>
  </si>
  <si>
    <t>84-2005</t>
  </si>
  <si>
    <t>489/09</t>
  </si>
  <si>
    <t>11-0151-523, 11-015-524, 11-015-525 Y 11-015-526 (1ER. BIM. EJERCICIO 2009) RECARGOS</t>
  </si>
  <si>
    <t>141/2009</t>
  </si>
  <si>
    <t>LEAL PUERTA ADRIANA MARIA</t>
  </si>
  <si>
    <t>10-000-709 (1ER. BIM. EJERCICIO 2009)</t>
  </si>
  <si>
    <t>LEAL PUERTA  CARMEN GABRIELA</t>
  </si>
  <si>
    <t>11-011-559 (EJERCICIO 2009)</t>
  </si>
  <si>
    <t>11-011-689 (EJERCICIO 2009)</t>
  </si>
  <si>
    <t>11-011-690 (EJERCICIO 2009)</t>
  </si>
  <si>
    <t xml:space="preserve">11-015-492 (1ER. BIMESTRE EJERCICIO 2008) (SE REACTIVO CHEQUE) </t>
  </si>
  <si>
    <t xml:space="preserve">11-015-492 (1ER. BIMESTRE EJERCICIO 2008) (SE CANCELO CHEQUE POR CAMBIO DE ADMINISTRACION) </t>
  </si>
  <si>
    <t>13-141-003 (EJERCICIO 2006)0 SOBRETASA 21 bis 8/05</t>
  </si>
  <si>
    <t>VITRO CORPPORATIVO S.A. DE C.V.</t>
  </si>
  <si>
    <t>303-2005</t>
  </si>
  <si>
    <t>16 de octubre de 2006</t>
  </si>
  <si>
    <t>11-052-023 (EJERCICIO 2006)</t>
  </si>
  <si>
    <t>11-052-023 (EJERCICIO 2005)</t>
  </si>
  <si>
    <t>VITRO S.A. DE C.V.</t>
  </si>
  <si>
    <t>11-052-024 (EJERCICIO 2005)</t>
  </si>
  <si>
    <t>11-052-024 (EJERCICIO 2006)</t>
  </si>
  <si>
    <t>VIDRIO PLANO DE MEXICO,S.A. DE C.V.</t>
  </si>
  <si>
    <t>11-052-026 (EJERCICIO 2006)</t>
  </si>
  <si>
    <t>GONZALEZ CANTU JESSICA ESTHELA</t>
  </si>
  <si>
    <t>78-2005</t>
  </si>
  <si>
    <t>05 de dic. De 2006</t>
  </si>
  <si>
    <t>GONZALEZ CANTU RUPERTO JESUS</t>
  </si>
  <si>
    <t>GONZALEZ ALDAPE RUPERTO</t>
  </si>
  <si>
    <t>COMEJE S.A.DE C.V.</t>
  </si>
  <si>
    <t>164-2006</t>
  </si>
  <si>
    <t>ERHARD LOZANO EDUARDO</t>
  </si>
  <si>
    <t>29-034-021 (DEL 5o. BIM EJE. 2003 AL 5o. BIM. EJE. 2008</t>
  </si>
  <si>
    <t>605-2008</t>
  </si>
  <si>
    <t>24 de marzo de 2009</t>
  </si>
  <si>
    <t>LUGO GUAJARDO ETELVINA</t>
  </si>
  <si>
    <t>01-130-006 (50% EJERCICIOS 1996, 1997, 1998, 1999, 2000, 2001, 2002, 2003, 2004, 2005, 2006 Y 2007)</t>
  </si>
  <si>
    <t>125-2007</t>
  </si>
  <si>
    <t>GARZA LUGO MARIO ALBRTO</t>
  </si>
  <si>
    <t>11-052-944, 11-052-945, 11-052-948, 11-052-949, 11-052-950, 11-052-951, 11-052-953, 11-052-955, 11-052-956, 11-052-934, 11-052-940, 11-052-941, 11-052-943, 11-052-936, 11-052-938, 11-052-939, 11-052-935, 11-052-942, 11-052-946, 11-052-947, 11-052-902, 11-052-903, 11-052-904 11-052-905 (1ER. Y 2DO BIM. EJERCICIO FISCAL 2009) DIF. TABLAS</t>
  </si>
  <si>
    <t>301-2009</t>
  </si>
  <si>
    <t>11-052-944, 11-052-945, 11-052-948, 11-052-949, 11-052-950, 11-052-951, 11-052-953, 11-052-955, 11-052-956, 11-052-934, 11-052-940, 11-052-941, 11-052-943, 11-052-936, 11-052-938, 11-052-939, 11-052-935, 11-052-942, 11-052-946, 11-052-947, 11-052-902, 11-052-903, 11-052-904 11-052-905 (1ER. Y 2DO BIM. EJERCICIO FISCAL 2009) RECARGOS</t>
  </si>
  <si>
    <t>08 de dic. De 2006</t>
  </si>
  <si>
    <t>VIDEOVIDA,S.A. DE C.V.</t>
  </si>
  <si>
    <t>01-092-002 (EJERCICIO 2005)</t>
  </si>
  <si>
    <t>142-2005</t>
  </si>
  <si>
    <t>09 de nov. De 2006</t>
  </si>
  <si>
    <t>HANDAL DABDOUB MARIA HERLINDA</t>
  </si>
  <si>
    <t>11 de dic. 2006</t>
  </si>
  <si>
    <t>GONZALEZ SADA TOMAS ROBERTO</t>
  </si>
  <si>
    <t>93-2006</t>
  </si>
  <si>
    <t>20  de dic.de 2006</t>
  </si>
  <si>
    <t>INVASCO, S.A. DE C.V.</t>
  </si>
  <si>
    <t>07-037-014 (EJERCICIO 2008) DIF. CAT. TABLAS</t>
  </si>
  <si>
    <t>09-013-102 (EJERCICIO 2008) DIF. CAT. TABLAS</t>
  </si>
  <si>
    <t>4 de septiembre de 2008</t>
  </si>
  <si>
    <t>11-118-019 (EJERCICIO 2008) DIF. CAT. TABLAS</t>
  </si>
  <si>
    <t>11-011-392 (EJERCICIO 2008) DIF. CAT. TABLAS</t>
  </si>
  <si>
    <t>11-011-393 (EJERCICIO 2008) DIF. CAT. TABLAS</t>
  </si>
  <si>
    <t>11-011-560 (EJERCICIO 2008) DIF. CAT. TABLAS</t>
  </si>
  <si>
    <t>01-118-216 (EJERCICIO 2008) DIF. CAT. TABLAS</t>
  </si>
  <si>
    <t>18-018-004 (EJERCICIO 2008) DIF. CAT. TABLAS</t>
  </si>
  <si>
    <t>18-017-009 (EJERCICIO 2008) DIF. CAT. TABLAS</t>
  </si>
  <si>
    <t>18-017-013 (EJERCICIO 2008) DIF. CAT. TABLAS</t>
  </si>
  <si>
    <t>07-056-535 (EJERCICIIO 2006) SOBRETASA</t>
  </si>
  <si>
    <t>09-007-036 (EJERCICIO 2006) SOBRETASA</t>
  </si>
  <si>
    <t>05-005-009 (EJERCICIO 2005) SOBRETASA</t>
  </si>
  <si>
    <t>05-005-009 (EJERCICIO 2006) SOBRETASA</t>
  </si>
  <si>
    <t>11-011-988 (EJERCICIO 2005) SOBRETASA</t>
  </si>
  <si>
    <t>11-011-988 (EJERCICIIO 2006) SOBRETASA</t>
  </si>
  <si>
    <t>11-011-801(EJERCICIO 2005) SOBRETASA</t>
  </si>
  <si>
    <t xml:space="preserve">11-202-108 Y 11-202-110 (EJERCICIO FISCAL 2009)  DIF. CAT. TABLAS </t>
  </si>
  <si>
    <t>11-202-105 (1ER. BIM. EJERCICIO FISCAL 2009) CAT. TABLAS</t>
  </si>
  <si>
    <t xml:space="preserve">11-202-118 (RECARGOS (1ER. BIMESTRE EJERCICIO 2009) </t>
  </si>
  <si>
    <t>ZORRILLA MONTEMAYOR LORENZO A.</t>
  </si>
  <si>
    <t>11-011-801(EJERCICIO 2006) SOBRETASA</t>
  </si>
  <si>
    <t>11-011-802 (EJERCICIO 2005) SOBRETASA</t>
  </si>
  <si>
    <t>11-011-802 (EJERCICIO 2006) SOBRETASA</t>
  </si>
  <si>
    <t>11-011-985 (EJERCICIO 2005) SOBRETASA</t>
  </si>
  <si>
    <t>11-011-985 (EJERCICIO 2006) SOBRETASA</t>
  </si>
  <si>
    <t>13-067-020 (EJERCICIO 2005) SOBRETASA</t>
  </si>
  <si>
    <t>13-067-020 (EJERCICIO 2006) SOBRETASA</t>
  </si>
  <si>
    <t>16-010-001 (EJERCICIO 2005) SOBRETASA</t>
  </si>
  <si>
    <t>16-010-001 (EJERCICIO 2006) SOBRETASA</t>
  </si>
  <si>
    <t>11-011-025 (EJERCICIO 2005) SOBRETASA</t>
  </si>
  <si>
    <t>11-011-025 (EJERCICIO 2006) SOBRETASA</t>
  </si>
  <si>
    <t>15-001-046 (EJERCICIO 2005) SOBRETASA</t>
  </si>
  <si>
    <t>15-001-046 (EJERCICIO 2006) SOBRETASA</t>
  </si>
  <si>
    <t>15-001-045 (EJERCICIO 2005) SOBRETASA</t>
  </si>
  <si>
    <t>15-001-045 (EJERCICIO 2006) SOBRETASA</t>
  </si>
  <si>
    <t>15-001-011 (EJERCICIO 2005) SOBRETASA</t>
  </si>
  <si>
    <t>15-001-011 (EJERCICIO 2006) SOBRETASA</t>
  </si>
  <si>
    <t>15-001-013 (EJERCICIO 2005) SOBRETASA</t>
  </si>
  <si>
    <t>15-001-013 (EJERCICIO 2006) SOBRETASA</t>
  </si>
  <si>
    <t>15-002-023 (EJERCICIO 2005) SOBRETASA</t>
  </si>
  <si>
    <t>15-002-023 (EJERCICIO 2006) SOBRETASA</t>
  </si>
  <si>
    <t>16-046-010 (EJERCICIO 2005) SOBRETASA</t>
  </si>
  <si>
    <t>16-046-010 (EJERCICIO 2006) SOBRETASA</t>
  </si>
  <si>
    <t>01-183-019 (EJERCICIO 2006) SOBRETASA 1 AL MILLAR</t>
  </si>
  <si>
    <t>94-2006</t>
  </si>
  <si>
    <t>10 de enero de 2007</t>
  </si>
  <si>
    <t>22 de Feb de 2006</t>
  </si>
  <si>
    <t>GUAJARDO VARELA DE LA G. MIRIAM</t>
  </si>
  <si>
    <t>29-077-042 (EJERCICIO 2005) SOBRETASA 21 BIS 8/05</t>
  </si>
  <si>
    <t>22 de feb de 2006</t>
  </si>
  <si>
    <t>29-077-042 (EJERCICIO 2006) SOBRETASA 21 BIS 8/05</t>
  </si>
  <si>
    <t>GONZALEZ CANTU EUGENIO GABRIEL</t>
  </si>
  <si>
    <t>16-035-013 (EJERCICIO 2006) DIF. CAT. TABLAS</t>
  </si>
  <si>
    <t>137-2006</t>
  </si>
  <si>
    <t>29 de mayo de 2008</t>
  </si>
  <si>
    <t>GONZALEZ VARELA ALEJANDRO E.</t>
  </si>
  <si>
    <t xml:space="preserve">27-052-001 (EJERCICIO 2007) </t>
  </si>
  <si>
    <t xml:space="preserve">27-052-017 (EJERCICIO 2007) </t>
  </si>
  <si>
    <t xml:space="preserve">27-052-018 (EJERCICIO 2007) </t>
  </si>
  <si>
    <t xml:space="preserve">27-053-007 (EJERCICIO 2007) </t>
  </si>
  <si>
    <t xml:space="preserve">27-053-008 (EJERCICIO 2007) </t>
  </si>
  <si>
    <t xml:space="preserve">27-053-009 (EJERCICIO 2007) </t>
  </si>
  <si>
    <t xml:space="preserve">27-053-010 (EJERCICIO 2007) </t>
  </si>
  <si>
    <t xml:space="preserve">27-053-011 (EJERCICIO 2007) </t>
  </si>
  <si>
    <t xml:space="preserve">27-053-012 (EJERCICIO 2007) </t>
  </si>
  <si>
    <t xml:space="preserve">27-053-013 (EJERCICIO 2007) </t>
  </si>
  <si>
    <t xml:space="preserve">27-053-014 (EJERCICIO 2007) </t>
  </si>
  <si>
    <t xml:space="preserve">27-053-015 (EJERCICIO 2007) </t>
  </si>
  <si>
    <t xml:space="preserve">27-053-016 (EJERCICIO 2007) </t>
  </si>
  <si>
    <t xml:space="preserve">27-058-045 (EJERCICIO 2007) </t>
  </si>
  <si>
    <t>11-011-006 (EJERCICIO 2006)</t>
  </si>
  <si>
    <t>163/2007</t>
  </si>
  <si>
    <t>25 de agosto de 2008</t>
  </si>
  <si>
    <t>HADJOPULOS CANAVATI MA. CRISTINA</t>
  </si>
  <si>
    <t>18-006-001 (EJERCICIO 2006)</t>
  </si>
  <si>
    <t>201-2007</t>
  </si>
  <si>
    <t>01-075-002</t>
  </si>
  <si>
    <t>11-069-022,11-069-025,07-056-070</t>
  </si>
  <si>
    <t>07-056-080</t>
  </si>
  <si>
    <t>07-056-081</t>
  </si>
  <si>
    <t>18-016-005</t>
  </si>
  <si>
    <t>19-002-003,19-002-004,05-090-001,14-022-055.</t>
  </si>
  <si>
    <t>09-013-043</t>
  </si>
  <si>
    <t>18-010-003</t>
  </si>
  <si>
    <t>14-041-005</t>
  </si>
  <si>
    <t>01-198-021 y 01-198-025.</t>
  </si>
  <si>
    <t>01-141-001</t>
  </si>
  <si>
    <t xml:space="preserve">25 de abril de 2007  </t>
  </si>
  <si>
    <t>TREVIÑO GARZA FERNANDO JAVIER</t>
  </si>
  <si>
    <t>01-128-005 (EJERCICIO 2006)</t>
  </si>
  <si>
    <t>07-114-010 (EJERCICIO 2006)</t>
  </si>
  <si>
    <t>07-114-011 (EJERCICIO 2006)</t>
  </si>
  <si>
    <t>178-2006</t>
  </si>
  <si>
    <t>01 de nov. de 2006</t>
  </si>
  <si>
    <t>15-001-011,15-001-013,15-001-045,15-001-046,15-002-023,09-013-145,08-001-076,11-046-001,16-046-011</t>
  </si>
  <si>
    <t>11-201-001 y 11-201-002</t>
  </si>
  <si>
    <t>11-007-051,11-011-243,11-011-244,11-015-251,11-011-583,11-011-402,11-011-768,11-011-126 y 11-015-044</t>
  </si>
  <si>
    <t>01-139-008</t>
  </si>
  <si>
    <t>14-017-107 y 14-017-108</t>
  </si>
  <si>
    <t>13-113-019,01-115-016,01-115-015 y 01-116-002</t>
  </si>
  <si>
    <t>13-113-007 y 13-113-017</t>
  </si>
  <si>
    <t>08-008-040,09-027015,09-016-009,09-016-027,16-038-004,11-178-001,13-161-001 y 10-000-301</t>
  </si>
  <si>
    <t>01-092-002</t>
  </si>
  <si>
    <t>11-011-989 y 11-011-997</t>
  </si>
  <si>
    <t>19-038-001,19-003-011 y 19-037-006</t>
  </si>
  <si>
    <t>18-017-004</t>
  </si>
  <si>
    <t>18-017-002</t>
  </si>
  <si>
    <t>09-015-045</t>
  </si>
  <si>
    <t>10-000-713</t>
  </si>
  <si>
    <t>29-056-005,11-001-006,29-055-004,29-055-003,18-006-001,10-000-715,10-000-714, Y 10-000-712</t>
  </si>
  <si>
    <t>07-020-001 y 15-012-025</t>
  </si>
  <si>
    <t>01-085-010,01085-011,01-085-012,01-085-013,01-085-014,01-085-018,01-085-02 y 01-085-022</t>
  </si>
  <si>
    <t>09-012-017 (DIFERNCIA IMPUESTO EJERCICOS 2003 AL 2007, ACTUALIZACION E INTERESES)</t>
  </si>
  <si>
    <t>2 de octubre de 2009</t>
  </si>
  <si>
    <t>11-011-029,05-106-018,07-056-010,05-106-005,05-106-009,15-012-009,15-014-018,15-014-003,15-016-007,15-016-003,07-059-008,07-56-012,09-013-063 y 09-013-064</t>
  </si>
  <si>
    <t>13-058-013,13-058-006,13-058-014,13-058-015,13-058-016 y 13-058-017</t>
  </si>
  <si>
    <t>07-060-002</t>
  </si>
  <si>
    <t xml:space="preserve">PROVIVIENDA,S.A. </t>
  </si>
  <si>
    <t xml:space="preserve">PROMOTORA  BOSQUES DEL VALLE,S.A. DE C.V. </t>
  </si>
  <si>
    <t xml:space="preserve">GAVA EDUCACIONAL,S.C. </t>
  </si>
  <si>
    <t xml:space="preserve">INMOBILIARIA GABAR,S.A. DE C.V. </t>
  </si>
  <si>
    <t xml:space="preserve">INMOBILIARIA ERFER S.A. DE C.V. </t>
  </si>
  <si>
    <t xml:space="preserve">INMOBILIARIA TORREVILLAS,S.A. </t>
  </si>
  <si>
    <t>09-013-055</t>
  </si>
  <si>
    <t>09-009-119.</t>
  </si>
  <si>
    <t>07-056-001</t>
  </si>
  <si>
    <t>10-000-616</t>
  </si>
  <si>
    <t>10-000-053</t>
  </si>
  <si>
    <t>08-027-021 y  11-003-021</t>
  </si>
  <si>
    <t>11-007-009,11-007-040 y 28-002-003</t>
  </si>
  <si>
    <t>19-010-014,19-010-015,09-014-021 y 19-010-027</t>
  </si>
  <si>
    <t>01-202-017 y 09-014-004</t>
  </si>
  <si>
    <t>01-128-017,11-010-037,11-025-005 y 11-032-009</t>
  </si>
  <si>
    <t>01-102-020,01-102-022,01-115-032,01-115-036,01-140-008,04-055-012,11-007-041,11-054-034 y 11-079-013</t>
  </si>
  <si>
    <t>01-086-026,01-139-011 y 11-020-003</t>
  </si>
  <si>
    <t>09-009-005</t>
  </si>
  <si>
    <t>01-138-007 y 01-138-009</t>
  </si>
  <si>
    <t>01-079-011</t>
  </si>
  <si>
    <t>07-061-036</t>
  </si>
  <si>
    <t>11-009-002</t>
  </si>
  <si>
    <t>11-051-011</t>
  </si>
  <si>
    <t>10-000-222</t>
  </si>
  <si>
    <t>11-011-103,11-011-104,11-011-105 y 11-011-106</t>
  </si>
  <si>
    <t>G.E.</t>
  </si>
  <si>
    <t>SANCION</t>
  </si>
  <si>
    <t>860/2002</t>
  </si>
  <si>
    <t>17 de mayo de 2004</t>
  </si>
  <si>
    <t>21 de mayo de2004</t>
  </si>
  <si>
    <t>061/2000</t>
  </si>
  <si>
    <t>1665/2002-I</t>
  </si>
  <si>
    <t>1157/2003</t>
  </si>
  <si>
    <t>232/2003</t>
  </si>
  <si>
    <t>273/2003</t>
  </si>
  <si>
    <t>107/2003</t>
  </si>
  <si>
    <t>248/2003</t>
  </si>
  <si>
    <t>1090/2003</t>
  </si>
  <si>
    <t>265/2003-I</t>
  </si>
  <si>
    <t>238/2002</t>
  </si>
  <si>
    <t>952/2003</t>
  </si>
  <si>
    <t>25 de mayo de 2004</t>
  </si>
  <si>
    <t>27 de mayo de 2004</t>
  </si>
  <si>
    <t>03 de junio de 2004</t>
  </si>
  <si>
    <t>09 de junio de 2004</t>
  </si>
  <si>
    <t>14 de junio de 2004</t>
  </si>
  <si>
    <t>22 de junio de 2004</t>
  </si>
  <si>
    <t>GONZALEZ VARELA GERARDO</t>
  </si>
  <si>
    <t>09-015-032 (EJERCICIO 2009)</t>
  </si>
  <si>
    <t>488/09</t>
  </si>
  <si>
    <t>16-012-004 (EJERCICIO 2009)</t>
  </si>
  <si>
    <t>16-005-016 (EJERCICIO 2009)</t>
  </si>
  <si>
    <t xml:space="preserve">11-015-502 Y 11-015-505 (RECARGOS 1ER. BIMESTRE EJERCICIO 2009) </t>
  </si>
  <si>
    <t xml:space="preserve">11-202-107 (RECARGOS 1ER. Y 2DO. BIMESTRE EJERCICIO 2009) </t>
  </si>
  <si>
    <t>11-202-107 (2DO AL 5TO. BIMESTRE EJERCICIO 2009) CAT. TABLAS</t>
  </si>
  <si>
    <t>11-015-527 (RECARGOS 1ER. BIMESTRE EJERCICIO 2009)</t>
  </si>
  <si>
    <t>10/08/2009 fecha de reactivacion 270/9/2010</t>
  </si>
  <si>
    <t>08, 16, y 22/03/2010</t>
  </si>
  <si>
    <t>CUEVA BARRERA ROLANADO</t>
  </si>
  <si>
    <t>25 de junio de 2004</t>
  </si>
  <si>
    <t xml:space="preserve">02 de julio de 2004 </t>
  </si>
  <si>
    <t>06 de julio de 2004</t>
  </si>
  <si>
    <t>AMTEK INTERNACIONAL S.A. DE C.V. Y JESUS ALBERTO MORALES MARTINEZ, JUCIO DE NULIDAD 107/2003</t>
  </si>
  <si>
    <t>11-011-061.</t>
  </si>
  <si>
    <t>09-008-003</t>
  </si>
  <si>
    <t>11-008-013,11-008-001,11-008-016,11-008-039 y 11-008-012.</t>
  </si>
  <si>
    <t>10-000-151,09-007-035,10-000-350,10-000-921,10-000-920,09-007-036,11-052-121,11-052-123,11-052-454,11-052-122,11-052-124,11-052-222,11-052-223,11-052-224,11-052-025,11-052-226,11-052-227,11-052-227,11-052-228,11-052-229,11-052-230,11-052-231,11-052-232,11-052-666,11-052-667,11-052-668,11-052-669,11-052-670,11-052-673,11-052-674,11-052-675,11-052-676,11-052-677,11-052-678,11-052-679,11-052-680,11-052-681,11-052-682,11-052-683,11-052-684,11-052-712,11-052-713,11-052-785.11-052-786,11-052-787,11-052-788,11-052-789 y 11-052-790</t>
  </si>
  <si>
    <t>11-007-066.</t>
  </si>
  <si>
    <t>16-053-038 y 14-008-008</t>
  </si>
  <si>
    <t>11-005-035</t>
  </si>
  <si>
    <t>11-176-009.</t>
  </si>
  <si>
    <t>14-060-010,01-017-012,01-017-015,01-01-017-016,01-017-017,01-017-011,14-045-026,14-045-005,14-045-007,14-045-006y 14-045-004</t>
  </si>
  <si>
    <t>01-099-009</t>
  </si>
  <si>
    <t>10-000-922</t>
  </si>
  <si>
    <t>019/2003</t>
  </si>
  <si>
    <t>NULIDAD</t>
  </si>
  <si>
    <t>177/2002-I</t>
  </si>
  <si>
    <t>1309/2002</t>
  </si>
  <si>
    <t>12 de Agosto de 2004</t>
  </si>
  <si>
    <t>18 de Agosto de 2004</t>
  </si>
  <si>
    <t xml:space="preserve">INMOBILIARIA MONTEVI,S.A. DE C.V </t>
  </si>
  <si>
    <t>09-051-021.</t>
  </si>
  <si>
    <t>01-138-007,01-138-009,01-079-011 y 07-061-036</t>
  </si>
  <si>
    <t>20-014-005.</t>
  </si>
  <si>
    <t>1180/2003</t>
  </si>
  <si>
    <t>70/2004</t>
  </si>
  <si>
    <t>1135/2003</t>
  </si>
  <si>
    <t>1263/2002</t>
  </si>
  <si>
    <t>BANCA SERFIN, S.A. Y FILIALES</t>
  </si>
  <si>
    <t>GAVA EDUCACIONAL, S.C.</t>
  </si>
  <si>
    <t>01-118-153,05-049-009,01-118-116,01-137-007 y 01-148-006.</t>
  </si>
  <si>
    <t>10-000-109,20-013-011,20-022-002,20-024-001,20-024-002,20-024-003,20-024-004,20-024-005,20-024-006,20-024-007,20-024-008,01-061-015,05-017-001 y 13-174-004.</t>
  </si>
  <si>
    <t>14-064-006.</t>
  </si>
  <si>
    <t>10-000-220 y 10-000-616.</t>
  </si>
  <si>
    <t xml:space="preserve">11-052-899 (RECARGOS 1ER BIM. EJERCICIO 2009) </t>
  </si>
  <si>
    <t xml:space="preserve">11-202-105 (RECARGOS 1ER. BIM. EJERCICIO FISCAL 2009) </t>
  </si>
  <si>
    <t>LEAL MARTINEZ GENARO CARLOS</t>
  </si>
  <si>
    <t>08-010-047 (DEL 4TO. AL 6TO. BIM. EJERCICIO 2008) DIF. CAT. TABLAS</t>
  </si>
  <si>
    <t>654-2008</t>
  </si>
  <si>
    <t>01-086-019 ( EJERCICIO 2008) DIF. CAT. TABLAS</t>
  </si>
  <si>
    <t>212-08</t>
  </si>
  <si>
    <t>01-102-001 ( EJERCICIO 2008) DIF. CAT. TABLAS</t>
  </si>
  <si>
    <t>01-102-013 ( EJERCICIO 2008) DIF. CAT. TABLAS</t>
  </si>
  <si>
    <t>ZORRILLA CASTILLON MARIA TERESA</t>
  </si>
  <si>
    <t>MARIZA,S.A DE C.V.</t>
  </si>
  <si>
    <t>193-2009</t>
  </si>
  <si>
    <t>ELIZONDO GONZALEZ JOSE GERARADO</t>
  </si>
  <si>
    <t>192-2009</t>
  </si>
  <si>
    <t>DURAN GOMEZ PEDRO LUIS</t>
  </si>
  <si>
    <t>11-202-101; 11-202-102; 11-202-103; 11-202-109 Y 11-202-981 (1ER BIM. EJERCICIO 2009) DIF. CAT. TABLAS</t>
  </si>
  <si>
    <t>197/2009</t>
  </si>
  <si>
    <t>Total de devoluciones para el año 2009</t>
  </si>
  <si>
    <t>Total de devoluciones para el año 2010</t>
  </si>
  <si>
    <t xml:space="preserve">25 de abril de 2007 </t>
  </si>
  <si>
    <t>17 de abril de 2008</t>
  </si>
  <si>
    <t>TOTAL</t>
  </si>
  <si>
    <t>AMPARO</t>
  </si>
  <si>
    <t>NOMBRE</t>
  </si>
  <si>
    <t>IMPUESTO</t>
  </si>
  <si>
    <t>ACTUALIZACION</t>
  </si>
  <si>
    <t>INTERESES</t>
  </si>
  <si>
    <t>AÑO</t>
  </si>
  <si>
    <t>EXPEDIENTES</t>
  </si>
  <si>
    <t>GRUPO CYDSA, S.A. DE C.V.</t>
  </si>
  <si>
    <t>11-014-001 y 11-014-011,</t>
  </si>
  <si>
    <t>11-014-007</t>
  </si>
  <si>
    <t>11-014-006</t>
  </si>
  <si>
    <t>11-011-092 y  11011095</t>
  </si>
  <si>
    <t>19-036-001</t>
  </si>
  <si>
    <t>19-024-117, 19-042-105 y 19-042-106</t>
  </si>
  <si>
    <t>19-030-005,19-030-006,19-030-007,19-030-008,19-030-011,19-030-012,19-032-101,19-032-102,19-032-103,19-032-106,19-033-001,19-033-002,19-033-003,19-033-004,19-033-005,19-033-006,19-033-007,19-033-008,19-033-009,19-033-010,19-033-011,19-033-012,19-033-013,19-033-014,19-033-015,19-037-020,19-037-021,19-038-002,19-038-003,19-038-004,19-038-005,19-038-006,19-038-007,19-038-008,19-038-009,19-038-010,19-038-011,19-038-012,19-038-013,19-038-014,19-038-015,19-038-016,19-039-001,19-039-002,19-039-003,19-039-004,19-039-005.19-039-006,19-039-007,19-039-008,19-039-009-19-039-010,19-039-011,19-039-012,19-039-013,19-039-014,19-039-015,y 19-039-016</t>
  </si>
  <si>
    <t>19-037-001,19-037-002,19-037-003-19-037-004,19-037-017,19-037-018,19-037-019,19-037-020,19-037-021,</t>
  </si>
  <si>
    <t>19-024-117,19-042-105,19-042-106.</t>
  </si>
  <si>
    <t>07-056-006</t>
  </si>
  <si>
    <t>08-001-076, 11-046-001,15-001-046,15-002-023,09-013-145,16-046-010,15-001045,15-001-013,15-001-011 y 07-056-519</t>
  </si>
  <si>
    <t>09-007-036</t>
  </si>
  <si>
    <t>09-015-069</t>
  </si>
  <si>
    <t>09-015-079</t>
  </si>
  <si>
    <t>09-015-013</t>
  </si>
  <si>
    <t>11-011-006</t>
  </si>
  <si>
    <t>02-020-001,08-008-030,13-159-001,09-033-005,09-033-202,09-033-203,09-033-204,09-033-205 y 10-000-047</t>
  </si>
  <si>
    <t>09-033-002</t>
  </si>
  <si>
    <t>07-062-007</t>
  </si>
  <si>
    <t>09-033-001</t>
  </si>
  <si>
    <t>11-010-005</t>
  </si>
  <si>
    <t>01-017-012,01-017-015,01-017-016,01-017-017,01-017-011,14-045-026,14-045-005,14-045-007,14-045-006,14-045-004,14-060-010.</t>
  </si>
  <si>
    <t>01-109-010,01-085-010,01-085-011,01-085-012,01-085-013,01-085-018,01-085-021,01-085-022,18-006-001</t>
  </si>
  <si>
    <t>19-024-001</t>
  </si>
  <si>
    <t>29-055-003 y 29-055-004</t>
  </si>
  <si>
    <t>01-083-021,13,171-002,</t>
  </si>
  <si>
    <t>13-022-010</t>
  </si>
  <si>
    <t xml:space="preserve">RESIDENCIAL CAMPESTRE S.A. DE C.V. </t>
  </si>
  <si>
    <t>INMOBILIARIA RIO SAN MARTIN, S.A. DE C.V.</t>
  </si>
  <si>
    <t xml:space="preserve">INMOBILIARIA RIO SAN FERNANDO, S.A. DE C.V. </t>
  </si>
  <si>
    <t>PROMOTORA  LAS TORRES DEL VALLE, S.A.</t>
  </si>
  <si>
    <t xml:space="preserve">COPAMEX,S.A. </t>
  </si>
  <si>
    <t>INMOBILIARIA APALACHES, S.A. DE C.V.</t>
  </si>
  <si>
    <t>GONZALEZ VARELA PATRICIO</t>
  </si>
  <si>
    <t>16-036-014 (EJERCICIO 2005) SOBRETASA 21 BIS 8/05</t>
  </si>
  <si>
    <t>16-036-016 (EJERCICIO 2005) SOBRETASA 21 BIS 8/05</t>
  </si>
  <si>
    <t>126-2005</t>
  </si>
  <si>
    <t>26 de Octubre de 2006</t>
  </si>
  <si>
    <t>200/2007</t>
  </si>
  <si>
    <t>DESARROLLO DE CAPITAL INMOBILIARIO, S.A. DE C.V.</t>
  </si>
  <si>
    <t xml:space="preserve">CASINO DEL VALLE A.C. </t>
  </si>
  <si>
    <t xml:space="preserve">RESIDENCIAL CAMPESTRE DE MTY, S.A. DE C.V. </t>
  </si>
  <si>
    <t xml:space="preserve">INMOBILIARIA RIO SAN FERNANDO </t>
  </si>
  <si>
    <t xml:space="preserve">DESARROLLO INMOBILIARIO LAS LOMAS,S.A. DE C.V. </t>
  </si>
  <si>
    <t xml:space="preserve">BIENES VIRGO,S.A. DE C.V. </t>
  </si>
  <si>
    <t xml:space="preserve">VIDEO VIDA, S.A. DE C.V. </t>
  </si>
  <si>
    <t xml:space="preserve">DESARROLLO LOMA LARGA S.A. DE C.V. </t>
  </si>
  <si>
    <t xml:space="preserve">RESIDENCIAL CAMPESTRE,S.A. DE C.V. </t>
  </si>
  <si>
    <t xml:space="preserve">RESIDENCIAL  CAMPESTRE S. A. DE C. V. </t>
  </si>
  <si>
    <t xml:space="preserve">DESARROLLO METROPOLITANO DEL NORTE,S.A. DE C.V. </t>
  </si>
  <si>
    <t>19-037-001,19-037-002,19-037-003,19-037-004,19-037-017,19-037-018,19-037-019,19-037-008,19-037-009,19-037-010,19-037-011,19-037-012 Y 19-037-013</t>
  </si>
  <si>
    <t>11-015-008</t>
  </si>
  <si>
    <t>09-007-035</t>
  </si>
  <si>
    <t>INMOBILIARIA TALISA,S.A. DE C.V.</t>
  </si>
  <si>
    <t>74-2006</t>
  </si>
  <si>
    <t>GONZALEZ VARELA LUZ MARIA</t>
  </si>
  <si>
    <t>125-2005</t>
  </si>
  <si>
    <t>12 de feb de 2007</t>
  </si>
  <si>
    <t>73-2004</t>
  </si>
  <si>
    <t>LEAL PUERTA JOSE ANTONIO</t>
  </si>
  <si>
    <t>219-2005</t>
  </si>
  <si>
    <t>16-012-004 (EJERCICIIO 2004) SOBRE TASA</t>
  </si>
  <si>
    <t>16-012-004 (EJERCICIIO 2005) SOBRETASA</t>
  </si>
  <si>
    <t>16-012-004 (EJERCICIIO 2006) SOBRETASA</t>
  </si>
  <si>
    <t>07-061-049 (EJERCICIO 2005) SOBRETASA</t>
  </si>
  <si>
    <t>27-060-007 (EJERCICIO 2006) SOBRETASA</t>
  </si>
  <si>
    <t>27-060-008 (EJERCICIO 2006) SOBRETASA</t>
  </si>
  <si>
    <t>31 de enero de 2007</t>
  </si>
  <si>
    <t>27-060-009 (EJERCICIO 2006) SOBRETASA</t>
  </si>
  <si>
    <t>GONZALEZ VARELA RODOLFO R.</t>
  </si>
  <si>
    <t>27-056-003 (EJERCICIO 2006) SOBRETASA</t>
  </si>
  <si>
    <t>27-056-004 (EJERCICIO 2006) SOBRETASA</t>
  </si>
  <si>
    <t>ADAME GARZA OSCAR JORGE</t>
  </si>
  <si>
    <t>08-043-052 (EJERCICIO 2005) SOBRETASA</t>
  </si>
  <si>
    <t>75-2005</t>
  </si>
  <si>
    <t>18 de enero de 2007</t>
  </si>
  <si>
    <t>08-043-052 (EJERCICIO 2006) SOBRETASA</t>
  </si>
  <si>
    <t>14-022-055 (EJERCICIO 2005) SOBRETASA</t>
  </si>
  <si>
    <t>14-022-055 (EJERCICIO 2006) SOBRETASA</t>
  </si>
  <si>
    <t>18-047-005 (EJERCICIO 2005) SOBRETASA</t>
  </si>
  <si>
    <t>18-047-005 (EJERCICIO 2006) SOBRETASA</t>
  </si>
  <si>
    <t>1090-2003</t>
  </si>
  <si>
    <r>
      <t>( A )</t>
    </r>
    <r>
      <rPr>
        <sz val="7"/>
        <rFont val="Arial"/>
        <family val="2"/>
      </rPr>
      <t xml:space="preserve"> Nota; este contribuyente interpuso demandas en los juicios de lo Contencioso Administrativo Nos.032 y 087/2003 de los cuales se desistió, al llegar a un acuerdo con el Gobierno Municipal, evitandose el pago total del impuesto y recargos que se pretendieron impugnar.</t>
    </r>
  </si>
  <si>
    <r>
      <t>( B )</t>
    </r>
    <r>
      <rPr>
        <sz val="7"/>
        <rFont val="Arial"/>
        <family val="2"/>
      </rPr>
      <t xml:space="preserve"> Nota; este contribuyente interpuso demanda en le juicio de lo contencioso administrativo No.113/2004. De cual esta en proceso de desistimiento, al llegar un acuerdo con el Gobierno  municipal, evitandose el pago total del impuesto y recargos que se pretenden impugnar.</t>
    </r>
  </si>
  <si>
    <t>16-053001,16-053-002,16-053-003,16-053-004,16-053-011,16-053-017,16-053-019,16-053-021,16-053-022,16-053-023,16-053-024,16-053-030,16-053-033,16-053-036,16-053-041,16-053-042,16-053-044 Y 16-053-050</t>
  </si>
  <si>
    <t>102-2003</t>
  </si>
  <si>
    <t>07-046-027</t>
  </si>
  <si>
    <t>106-2004</t>
  </si>
  <si>
    <t>16-053-035</t>
  </si>
  <si>
    <t>124-2003</t>
  </si>
  <si>
    <t>01-083-021,01-083-022,13-171-002,01-181-102,05-017-004,05-017-019 Y 13-022-010</t>
  </si>
  <si>
    <t>232-2003</t>
  </si>
  <si>
    <t>102-2004</t>
  </si>
  <si>
    <t>MARCOS DACARET ABRAHAM</t>
  </si>
  <si>
    <t>CANAVATI FRAIGE ISABEL</t>
  </si>
  <si>
    <t>SADA DE GONZALEZ LYDIA</t>
  </si>
  <si>
    <t>SADA GONZALEZ FEDERICO</t>
  </si>
  <si>
    <t>SADA TREVIÑO ADRIAN</t>
  </si>
  <si>
    <t>GARZA DE BALDERAS SARA</t>
  </si>
  <si>
    <t>105-2004</t>
  </si>
  <si>
    <t>11-052-653 (EJERCICIO 2009) DIF. CAT TABLAS</t>
  </si>
  <si>
    <t>CUEVA BARRERA ROGELIO</t>
  </si>
  <si>
    <t>11-052-897 (EJERCICIO 2009) DIF. CAT TABLAS</t>
  </si>
  <si>
    <t>GUZMAN BARRERA JAVIER G.</t>
  </si>
  <si>
    <t>11-052-633 (EJERCICIO 2009) DIF. CAT TABLAS</t>
  </si>
  <si>
    <t>217-2009</t>
  </si>
  <si>
    <t>11-052-864 (EJERCICIO 2009) DIF. CAT TABLAS</t>
  </si>
  <si>
    <t>GUZMAN BARRERA ROBERTO</t>
  </si>
  <si>
    <t>11-052-863 (EJERCICIO 2009) DIF. CAT TABLAS</t>
  </si>
  <si>
    <t>GUZMAN BARRERA SERGIO</t>
  </si>
  <si>
    <t>11-052-634 (EJERCICIO 2009) DIF. CAT TABLAS</t>
  </si>
  <si>
    <t>11-052-654 (EJERCICIO 2009) DIF. CAT TABLAS</t>
  </si>
  <si>
    <t>BARRAGAN VILLARREAL JOSE LUIS</t>
  </si>
  <si>
    <t>123-2003</t>
  </si>
  <si>
    <t>CANAVATI FARES WILLIAM RAMON</t>
  </si>
  <si>
    <t>020-2003</t>
  </si>
  <si>
    <t>14 de Enero de 2005</t>
  </si>
  <si>
    <t>24 de Enero de 2005</t>
  </si>
  <si>
    <t>06 de Enero de 2005</t>
  </si>
  <si>
    <t>SADA SALINAS LORENA</t>
  </si>
  <si>
    <t>42-2004</t>
  </si>
  <si>
    <t>08 de Febrero de 2005</t>
  </si>
  <si>
    <t>ZABLAH MARIA DE M. LIZETH</t>
  </si>
  <si>
    <t>1660-2002</t>
  </si>
  <si>
    <t>28 de Enero de 2005</t>
  </si>
  <si>
    <t>MUGUERZA DE GUTIERREZ VIRGINIA</t>
  </si>
  <si>
    <t>65-2004</t>
  </si>
  <si>
    <t>10 de Marzo de 2005</t>
  </si>
  <si>
    <t>94-2004</t>
  </si>
  <si>
    <t>28 de Abril de 2005</t>
  </si>
  <si>
    <t>LEAL PUERTA JORGE ALBERTO</t>
  </si>
  <si>
    <t>MONTEMAYOR DRINBAUER CARLOS</t>
  </si>
  <si>
    <t>264-2003</t>
  </si>
  <si>
    <t>19 de Abril de 2005</t>
  </si>
  <si>
    <t>513-2004</t>
  </si>
  <si>
    <t>13 de Abril de 2005</t>
  </si>
  <si>
    <t>461/2007</t>
  </si>
  <si>
    <t>25 de febrero de 2008</t>
  </si>
  <si>
    <t>ZAMBRANO PAEZ GONZALO M.</t>
  </si>
  <si>
    <t>878-2004</t>
  </si>
  <si>
    <t>03 de Mayo de 2005</t>
  </si>
  <si>
    <t>CASTILLO RODRIGUEZ VIRGINIA</t>
  </si>
  <si>
    <t>35-2004</t>
  </si>
  <si>
    <t>31 de Mayo de 2005</t>
  </si>
  <si>
    <t>ZABLAH MARIA LIZETH</t>
  </si>
  <si>
    <t>BARRERA SEGOVIA LORENZO</t>
  </si>
  <si>
    <t>26-2004</t>
  </si>
  <si>
    <t>10 de junio de 2005</t>
  </si>
  <si>
    <t>GARCIA CANO TOLEDO LAURO G.</t>
  </si>
  <si>
    <t>57-2004</t>
  </si>
  <si>
    <t>21 de junio de 2005</t>
  </si>
  <si>
    <t>TREVIÑO DE ZAMBRANO MARTHA E.</t>
  </si>
  <si>
    <t>23-020-007 (EJERCICIO 2006)</t>
  </si>
  <si>
    <t>110-2006</t>
  </si>
  <si>
    <t>11-001-006 (EJERCICIO 2008) DIF. CAT. TABLAS</t>
  </si>
  <si>
    <t>11-006-003 (EJERCICIO 2008) DIF. CAT. TABLAS</t>
  </si>
  <si>
    <t>11-127-023 (EJERCICIO 2008) DIF. CAT. TABLAS</t>
  </si>
  <si>
    <t>TREVIÑO GARCIA BLANCA ORALIA</t>
  </si>
  <si>
    <t xml:space="preserve">03-059-026 ( EJERCICIO 2008) SOBRE TASA </t>
  </si>
  <si>
    <t>631/2007</t>
  </si>
  <si>
    <t>17 de agosto de 2009</t>
  </si>
  <si>
    <t xml:space="preserve">03-059-026 ( EJERCICIO 2009) SOBRE TASA </t>
  </si>
  <si>
    <t xml:space="preserve">03-059-030 ( EJERCICIO 2008) SOBRE TASA </t>
  </si>
  <si>
    <t xml:space="preserve">03-059-030 ( EJERCICIO 2009) SOBRE TASA </t>
  </si>
  <si>
    <t>CHAPA DE JIMENEZ ALMA LILIA</t>
  </si>
  <si>
    <t xml:space="preserve">03-056-027 (EJERCICIO 2008) SOBRE TASA </t>
  </si>
  <si>
    <t xml:space="preserve">03-056-027 (EJERCICIO 2009) SOBRE TASA </t>
  </si>
  <si>
    <t>CHAPA TREVIÑO MARIA ELENA</t>
  </si>
  <si>
    <t>03-062-003 (EJERCICIO 2008) SOBRE TASA</t>
  </si>
  <si>
    <t>03-062-003 (EJERCICIO 2009) SOBRE TASA</t>
  </si>
  <si>
    <t>CHAPA TREVIÑO LORENA BELINDA</t>
  </si>
  <si>
    <t>03-057-001 (EJERCICIO 2009) SOBRE TASA</t>
  </si>
  <si>
    <t>03-057-001 (EJERCICIO 2008) SOBRE TASA</t>
  </si>
  <si>
    <t>03-062-001 (EJERCICIO 2008) SOBRE TASA</t>
  </si>
  <si>
    <t>03-062-001 (EJERCICIO 2009) SOBRE TASA</t>
  </si>
  <si>
    <t>08-010-047 2o. BIM. EJERCICIO 2008) DIF. CAT. TABLAS</t>
  </si>
  <si>
    <t>08-010-047 3o. BIM. EJERCICIO 2008) DIF. CAT. TABLAS</t>
  </si>
  <si>
    <t>105-2006</t>
  </si>
  <si>
    <t>10  de julio de 2007.</t>
  </si>
  <si>
    <t>9 de julio de 2007</t>
  </si>
  <si>
    <t>263-2006</t>
  </si>
  <si>
    <t>4 de julio de 2007</t>
  </si>
  <si>
    <t>ELIZONDO GARZA ROGELIO</t>
  </si>
  <si>
    <t>09-012-017 (1o. AL 6o. BIM. EJERCICIO 2003)</t>
  </si>
  <si>
    <t>09-012-017 (1o. AL 6o. BIM. EJERCICIO 2004)</t>
  </si>
  <si>
    <t>09-012-017 (1o. AL 6o. BIM. EJERCICIO 2005)</t>
  </si>
  <si>
    <t>09-012-017 (1o. AL 6o. BIM. EJERCICIO 2007)</t>
  </si>
  <si>
    <t>09-012-017 (1o. AL 2o. BIM. EJERCICIO 2006)</t>
  </si>
  <si>
    <t>09-012-017 (3o. AL 6o. BIM. EJERCICIO 2006)</t>
  </si>
  <si>
    <t>207-2008</t>
  </si>
  <si>
    <t>20 de marzo de 2009</t>
  </si>
  <si>
    <t>BORDA DELGADO ERIKA LILIAN</t>
  </si>
  <si>
    <t>09-013-194 (EJERCICIO 2007)</t>
  </si>
  <si>
    <t>320-2007</t>
  </si>
  <si>
    <t>16 de febrero de 2009</t>
  </si>
  <si>
    <t>FARIAS DE LA GARZA REYNALDO JAVIER</t>
  </si>
  <si>
    <t xml:space="preserve">07-056-549 ( EJERCICIO 2011) SOBRETASA  </t>
  </si>
  <si>
    <t>SEGUROS MONTERREY NEW YORK LIFE, S.A. DE C.V.</t>
  </si>
  <si>
    <t>32-034-141, 32-034-140, 32-034-139, 32-034-138, 32-034-137, 32-034-136, 32034-135, 32-034-134, 32-034-133, 32-034-132, 32-034-131, 32-034-130, 32-034-129, 32-034-128, 32-034-127, 32-034-145, 32-034-144, 32-034-143, 32-034-142 (DEV. PARCIAL EJERCICIO FISCAL 2009)</t>
  </si>
  <si>
    <t>468-2009</t>
  </si>
  <si>
    <t>VALENZUELA GARIBAY PEDRO</t>
  </si>
  <si>
    <t>11-052-898, 11-052-900, 11-052-908, 11-052-909, 11-052-918, 11-052-919, 11-052-920, 11-052-921, 11-052-922, 11-052-923, 11-052-924, 11-052-925 (DEV. PARCIAL PRIMER Y SEGUNDO BIMESTRE EJERCICIO FISCAL 2009)</t>
  </si>
  <si>
    <t>327-2009</t>
  </si>
  <si>
    <t>Total de devoluciones para el año 2011</t>
  </si>
  <si>
    <t xml:space="preserve">07-056-549 ( EJERCICIO 2010) SOBRETASA  </t>
  </si>
  <si>
    <t xml:space="preserve">08-010-047 (DEL 1ER. BIM. EJERCICIO 2009) </t>
  </si>
  <si>
    <t>GARZA MERCADO EUDELIO</t>
  </si>
  <si>
    <t>11-007-015 y 11-023-015, (del 3ER. BIM 2004 AL 6 TO. BIM 2009) SOBRETASA</t>
  </si>
  <si>
    <t>788/2009</t>
  </si>
  <si>
    <t>08-010-047 (4TO. BIM EJERCICIO 2009)</t>
  </si>
  <si>
    <t>671-2009</t>
  </si>
  <si>
    <t>08-010-047 (2DO. BIM EJERCICIO 2009) TABLAS DE CONST.</t>
  </si>
  <si>
    <t>356-2009</t>
  </si>
  <si>
    <t>LEAL PUERTA CARMEN GABIELA</t>
  </si>
  <si>
    <t>11-011-559 (2DO. BIM. EJERCICIO 2009) TABLAS DE CONST.</t>
  </si>
  <si>
    <t>09-013-265 (EJERCICIO 2007)</t>
  </si>
  <si>
    <t>168-2007</t>
  </si>
  <si>
    <t>11-007-015 y 11-023-015, (EJERCICIOS 2010 Y 2011) SOBRETASA</t>
  </si>
  <si>
    <t>788-2009</t>
  </si>
  <si>
    <t>MORALES KUHNE ALEJANDRO MANUEL</t>
  </si>
  <si>
    <t>11-051-012 (EJERCICIO FISCAL 2010) SOBRE TASA</t>
  </si>
  <si>
    <t>466-2009</t>
  </si>
  <si>
    <t>IBARRA ZAZUETA BRENDA MIREYA</t>
  </si>
  <si>
    <t>29-062-008 (EJERCICIOS 1998 AL 2009)</t>
  </si>
  <si>
    <t>015-2010</t>
  </si>
  <si>
    <t>09-015-032 (DEL PRIMERO AL TERCER BIM. EJERCICIO 2010)</t>
  </si>
  <si>
    <t>16-012-004 (DEL PRIMERO AL TERCER BIM. EJERCICIO 2010)</t>
  </si>
  <si>
    <t>16-005-016 (DEL PRIMERO AL TERCER BIM. EJERCICIO 2010)</t>
  </si>
  <si>
    <t>278-2010</t>
  </si>
  <si>
    <t>11-015-044, 11-011-768, 11-011-583, 11-015-251, 11-007-051, 11-011-126, 11-011-243, 11-011-402 Y 11-011-244 (PRIMER BIMESTRE EJERCICIO 2010)</t>
  </si>
  <si>
    <t>152-2010</t>
  </si>
  <si>
    <t>CANAVATI FRAIGE OLGA (1/2)</t>
  </si>
  <si>
    <t>CANAVATI FRAIGE OLGA (2/2)</t>
  </si>
  <si>
    <t>BANCA AFIRME, S.A.</t>
  </si>
  <si>
    <t>01-112-002, (EJERCICIO 2011) SOBRETASA</t>
  </si>
  <si>
    <t>180-2011</t>
  </si>
  <si>
    <t>09-013-009 (DEL 4TO. AL 6TO. BIMESTRE EJERCICIO 2010)</t>
  </si>
  <si>
    <t>ACDO/13/12/2011                      CH/12/01/2012</t>
  </si>
  <si>
    <t>BENAVIDES ARREDONDO DOMINGO R.</t>
  </si>
  <si>
    <t>060/2010</t>
  </si>
  <si>
    <t>Total de devoluciones para el año 2012</t>
  </si>
  <si>
    <t xml:space="preserve">09-010-040 SOBRETASA (DEL 5TO. BIM. EJERCICIO  2004 AL 6TO. BIM. EJERCICIO 2009) </t>
  </si>
  <si>
    <t xml:space="preserve">CANAVATI FRAIGE OLGA </t>
  </si>
  <si>
    <t>11-015-044, 11-011-768, 11-011-583, 11-015-251 Y 11-007-051, DEL 1o. AL 4o. BIM. E.F. 2009; 11-011-126, 11-011-402, 11-011-243,11-011-244, DEL 1o. AL 6o. BIM. E.F.2009, DEV. PARCIAL, TABLAS CONST.</t>
  </si>
  <si>
    <t>643/2009</t>
  </si>
  <si>
    <t>08-010-047, 3o. BIM EJERCICIO FISCAL 2009</t>
  </si>
  <si>
    <t>547/2009</t>
  </si>
  <si>
    <t>10-000-709 Y 10-000-710, 3o. AL 6o. BIM. EJERCICIO FISCAL 2009</t>
  </si>
  <si>
    <t xml:space="preserve">LEAL PUERTA CARMEN GABRIELA </t>
  </si>
  <si>
    <t>11-011-559, 3o. AL 6o. BIM. EJERCICIO FISCAL 2009</t>
  </si>
  <si>
    <t>SARIÑANA FARAH KAREN</t>
  </si>
  <si>
    <t>27-059-063, EJERCICIOS FISCALES 2010 Y 2011</t>
  </si>
  <si>
    <t>091/2011</t>
  </si>
  <si>
    <t>08-045-004 (EJERCICIO FISCAL 2011)</t>
  </si>
  <si>
    <t>029/2011</t>
  </si>
  <si>
    <t>NASSAR PEÑA SAIDA</t>
  </si>
  <si>
    <t>08-028-009 (EJERCICIO FISCAL 2011)</t>
  </si>
  <si>
    <t>CANTU TREVIÑO LUCIA</t>
  </si>
  <si>
    <t xml:space="preserve">07-047-007 (EJERCICIO FISCAL 2011) </t>
  </si>
  <si>
    <t>RIOS GARCIA MARIA ELISA</t>
  </si>
  <si>
    <t>11-027-011 (EJERCICIO FISCAL 2011)</t>
  </si>
  <si>
    <t>SAFI CHAGON JORGE</t>
  </si>
  <si>
    <t>11-015-492 (2DO. BIM. EJERCICIO FISCAL 2010) T. CONST.</t>
  </si>
  <si>
    <t>401/2010</t>
  </si>
  <si>
    <t>08-010-047, 1o. BIM EJERCICIO FISCAL 2010</t>
  </si>
  <si>
    <t>142/2010</t>
  </si>
  <si>
    <t>279-2010</t>
  </si>
  <si>
    <t>INVERSIONES Y VALORES MILENIUM, S.A. DE C.V.</t>
  </si>
  <si>
    <t>82/2012</t>
  </si>
  <si>
    <t>19-015-001 (2o. AL 3o. BIMESTRE EJERCICIO FISCAL 2012)</t>
  </si>
  <si>
    <t>19-015-001 (REMANENTE DEL 1o. AL 3o. BIMESTRE EJERCICIO FISCAL 2012)</t>
  </si>
  <si>
    <t>CANTU GARZA SAMUEL GERARDO</t>
  </si>
  <si>
    <t xml:space="preserve">27-056-012 (1o AL 3o Y PAGO PARCIAL 4o BIM. EJERCICIO 2007) SOBRETASA </t>
  </si>
  <si>
    <t>216/2011</t>
  </si>
  <si>
    <t>09-013-009, 05-048-007 Y 01-055-022 ( EJERCICIO 2012)</t>
  </si>
  <si>
    <t>06-010-104, 06-010-105, 06-010106, 06-010-107 Y 06-010-108 (SOBRE TASA)</t>
  </si>
  <si>
    <t>575/2008</t>
  </si>
  <si>
    <t>TAFICH CANAVATI JORGE DEMETRIO</t>
  </si>
  <si>
    <t>11-015-044,11-011-768, 11-015-251, 11-011-126, 11-011243 Y 11-011-244 (EJERCICIO FISCAL 2010)</t>
  </si>
  <si>
    <t>933/2010</t>
  </si>
  <si>
    <t xml:space="preserve">27-056-012 (4o BIM. EJERCICIO 2007 AL 4o BIM. EJERCICIO 2012) SOBRETASA </t>
  </si>
  <si>
    <t>636/2012</t>
  </si>
  <si>
    <t>11-015-044,11-011-768, 11-015-251, 11-011-126, 11-011243 Y 11-011-244 (EJERCICIOS FISCALES 2011 Y 2012)</t>
  </si>
  <si>
    <t>794/2010</t>
  </si>
  <si>
    <t>Total de devoluciones para el año 2013</t>
  </si>
  <si>
    <t>ALVAREZ DE LA SERNA LAURA PATRICIA</t>
  </si>
  <si>
    <t>SANCHEZ ALVAREZ LAURA DEL CARMEN</t>
  </si>
  <si>
    <t>07-022-015 (EJERCICIOS FISCALES 2008 AL 2012)</t>
  </si>
  <si>
    <t xml:space="preserve">07-022-009 (EJERCICIOS FISCALES 2008 AL 2012-1/3-) </t>
  </si>
  <si>
    <t>478/2012</t>
  </si>
  <si>
    <t xml:space="preserve">07-022-009 (EJERCICIOS FISCALES 2008 AL 2012-2/3-) </t>
  </si>
  <si>
    <t xml:space="preserve">07-022-009 (EJERCICIOS FISCALES 2008 AL 2012-3/3-) </t>
  </si>
  <si>
    <t xml:space="preserve">SANCHEZ ALVAREZ PATRICIA OFELIA </t>
  </si>
  <si>
    <t>SANCHEZ ALVAREZ SANDRA EMILIA</t>
  </si>
  <si>
    <t>09-015-032 (DEL 4o BIOM. EJERCICIO FISCAL 2010 AL 6o BIM. EJERCICIO FISCAL 2011)</t>
  </si>
  <si>
    <t>184/2010</t>
  </si>
  <si>
    <t>16-012-004 (DEL 4o BIOM. EJERCICIO FISCAL 2010 AL 6o BIM. EJERCICIO FISCAL 2011)</t>
  </si>
  <si>
    <t>16-005-016 (DEL 4o BIOM. EJERCICIO FISCAL 2010 AL 6o BIM. EJERCICIO FISCAL 2011)</t>
  </si>
  <si>
    <t xml:space="preserve">29-100-010 (1o BIM. EJERCICIO FISCAL 2008 AL 5o BIM EJERCICIO FISCAL 2012) SOBRETASA </t>
  </si>
  <si>
    <t>771/2012</t>
  </si>
  <si>
    <t>130/2011</t>
  </si>
  <si>
    <t>MAYER MAQUEO CARLOS GERARDO</t>
  </si>
  <si>
    <t>11-011-010 (EJERCICIO FISCAL 2011)</t>
  </si>
  <si>
    <t>209/2011</t>
  </si>
  <si>
    <t>11-015-492 (6TO. BIM. EJERCICIO FISCAL 2009) T. CONST.</t>
  </si>
  <si>
    <t>048/2010</t>
  </si>
  <si>
    <t>RELACION DE CONTRIBUYENTES  QUE HAN INTERPUESTO JUICIO DE LO CONTENCIOSO ADMINISTRATIVO O AMPARO EN CONTRA DEL PAGO DEL IMPUESTO PREDIAL, CUYA SENTENCIA FUE RESUELTA A FAVOR, Y HAYA PROCEDIDO ALGUNA DEVOLUCION DEL IMPUESTO PAGADO</t>
  </si>
  <si>
    <t>SAFI CHAGON JORGE Y OTROS</t>
  </si>
  <si>
    <t>BENITEZ GARZA DE ZAMBRANO ESTHELA</t>
  </si>
  <si>
    <t>08-043-034, 03-002-006 y 08-043-005 (EJERCICIO FISCAL 2012)</t>
  </si>
  <si>
    <t>103/2012</t>
  </si>
  <si>
    <t xml:space="preserve">07-022-001 (EJERCICIO FISCAL 2013 (3/3) </t>
  </si>
  <si>
    <t xml:space="preserve">07-022-001 (EJERCICIO FISCAL 2013 (2/3) </t>
  </si>
  <si>
    <t xml:space="preserve">07-022-001 (EJERCICIOS FISCALES 2008 AL 2012-1/3-) </t>
  </si>
  <si>
    <t>OMITIDO EN CUMPLIMIENTO A EJECUTORIA PRONUNCIADA DENTRO DEL JUICIO DE AMPARO 460/2013</t>
  </si>
  <si>
    <t>01-040-034 (EJERCICIO FISCAL 2013)</t>
  </si>
  <si>
    <t>GARCIA VIGNAU ENRIQUE</t>
  </si>
  <si>
    <t>23-022-011 Y 23-022-009 (EJERCICIO 2011)</t>
  </si>
  <si>
    <t>186/2011</t>
  </si>
  <si>
    <t>08-043-034, 03-002-006 y 08-043-005 (EJERCICIO FISCAL 2011)</t>
  </si>
  <si>
    <t>SALDAÑA SALAZAR HERIBERTO</t>
  </si>
  <si>
    <t>02-029-009, 04-004-011 Y 05-012-023 (EJERCICIO 2012)</t>
  </si>
  <si>
    <t>141/2012</t>
  </si>
  <si>
    <t>AGUIRRE CERVANTES LUIS</t>
  </si>
  <si>
    <t>11-151-003 (EJERCICIO FISCAL 2013)</t>
  </si>
  <si>
    <t>128/2013</t>
  </si>
  <si>
    <t>224/2011</t>
  </si>
  <si>
    <t>BALDERAS DE KURI NORMA PATRICIA</t>
  </si>
  <si>
    <t>07-081-001 (EJERCICIO FISCAL 2013)</t>
  </si>
  <si>
    <t>196/2013</t>
  </si>
  <si>
    <t>23-022-011 Y 23-022-009 (EJERCICIO 2012)</t>
  </si>
  <si>
    <t>335/2012</t>
  </si>
  <si>
    <t>Total de devoluciones para el año 2014</t>
  </si>
  <si>
    <t>07-081-001 (EJERCICIO FISCAL 2012)</t>
  </si>
  <si>
    <t>209/2012</t>
  </si>
  <si>
    <t>SANCHEZ DE LEON TEODORO</t>
  </si>
  <si>
    <t>05-128-001, 05-108-101 y 05-108-103 (EJERCICIO FISCAL 2011)</t>
  </si>
  <si>
    <t>138/2011</t>
  </si>
  <si>
    <t>MARTINEZ ROMO LUZ MARIA</t>
  </si>
  <si>
    <t>01-163-005 (EJERCICIOS FISCALES 2012 Y 2013)</t>
  </si>
  <si>
    <t>114/2013</t>
  </si>
  <si>
    <t xml:space="preserve">MONTEMAYOR ELIZONDO MARTHA </t>
  </si>
  <si>
    <t>07-056-530 (EJERCICIO FISCAL 2011)</t>
  </si>
  <si>
    <t>123/2011</t>
  </si>
  <si>
    <t>186/2013</t>
  </si>
  <si>
    <t>08-043-034, 03-002-006 y 08-043-005 (EJERCICIO FISCAL 2013)</t>
  </si>
  <si>
    <t>048/2013</t>
  </si>
  <si>
    <t>OMITIDO EN CUMPLIMIENTO A EJECUTORIA DICTADA DENTRO DEL JUICIO DE AMPARO 685/2013</t>
  </si>
  <si>
    <t>OSUNA MORALES ADRIAN</t>
  </si>
  <si>
    <t>135/2013</t>
  </si>
  <si>
    <t>GONZALEZ DE RAMOS IRMA GLORIA</t>
  </si>
  <si>
    <t>13-177-014, 05-107-050, 28-005-007, 32-018-078, 32-016-014 Y 02-005-016 (EJERCICIO 2012)</t>
  </si>
  <si>
    <t>057/2012</t>
  </si>
  <si>
    <t>131/2012</t>
  </si>
  <si>
    <t>GAMEZ DE RAMOS OLGA</t>
  </si>
  <si>
    <t>RAMOS GAMEZ ALFONSO</t>
  </si>
  <si>
    <t>GONZALEZ ALDAPE ESTHER NORA</t>
  </si>
  <si>
    <t>14-041-008, 14-041-018, 11-549-128 Y 14-046-012 (EJERCICIO 2012)</t>
  </si>
  <si>
    <t>157/2012</t>
  </si>
  <si>
    <t>CHAPA SALAZAR PEDRO AGUSTIN</t>
  </si>
  <si>
    <t>09-012-021 (EJERCICIO FISCAL 2013)</t>
  </si>
  <si>
    <t>11-166-017, 27-017-008, 11-135-004, 19-020-008, 14-032-024, 10-000-841, 30-019-004, 30-019-029, 29-008-003, 11-015-263, 11-015-119, 09-013-168, 10-000-840 Y 10-000-743 (EJERCICIO FISCAL 2013)</t>
  </si>
  <si>
    <t>13-122-028 (EJERCICIO FISCAL 2012)</t>
  </si>
  <si>
    <t xml:space="preserve">16-005-016 (EJERCICIO FISCAL 2012) SOBRETASA </t>
  </si>
  <si>
    <t>16-012-004 (EJERCICIO FISCAL 2012) SOBRETASA</t>
  </si>
  <si>
    <t>09-015-032 (EJERCICIO FISCAL 2012) SOBRETASA</t>
  </si>
  <si>
    <t>11-549-133 (EJERCICIO FISCAL 2013)</t>
  </si>
  <si>
    <t>05-094-014 (EJERCICIO FISCAL 2012)</t>
  </si>
  <si>
    <t>127/2013</t>
  </si>
  <si>
    <t>MONTEMAYOR ELIZONDO MARTHA G.</t>
  </si>
  <si>
    <t>07-056-530 (EJERCICIO FISCAL 2012)</t>
  </si>
  <si>
    <t>122/2012</t>
  </si>
  <si>
    <t>BANCO MERCANTIL DEL NORTE, S.A. , FIDEICOMISO 203209</t>
  </si>
  <si>
    <t>319/2013</t>
  </si>
  <si>
    <t>GUERRA LOMELI DANIELA FERNANDA</t>
  </si>
  <si>
    <t>30-019-028 (EJERCICIO FISCAL 2013)</t>
  </si>
  <si>
    <t>214/2013</t>
  </si>
  <si>
    <t>LOMELI GOMEZ SANDRA EUGENIA</t>
  </si>
  <si>
    <t>30-019-009, 30-019-003, 30-019-006, 30-020-015 Y 30-018-009 (EJERCICIO FISCAL 2013)</t>
  </si>
  <si>
    <t>FERNANDEZ GUERRA LOMELI MELISSA K.</t>
  </si>
  <si>
    <t>30-017-027 (EJERCICIO FISCAL 2013)</t>
  </si>
  <si>
    <t>MONTEMAYOR ELIZONDO RUBEN JAIME</t>
  </si>
  <si>
    <t>07-056-529 (EJERCICIO FISCAL 2011)</t>
  </si>
  <si>
    <t>124/2011</t>
  </si>
  <si>
    <t>419/2012</t>
  </si>
  <si>
    <t>16-012-004 (EJERCICIO FISCAL 2013)</t>
  </si>
  <si>
    <t>098/2013</t>
  </si>
  <si>
    <t xml:space="preserve">16-005-016 (EJERCICIO FISCAL 2013) </t>
  </si>
  <si>
    <t>AYALA URIBE LIBRADO</t>
  </si>
  <si>
    <t>28-005-001 (EJERCICIOS FISCALES DEL 2005 AL 2014)</t>
  </si>
  <si>
    <t>357/2005</t>
  </si>
  <si>
    <t>254/2014 (EN REL.)</t>
  </si>
  <si>
    <t>SADA SALINAS MONICA</t>
  </si>
  <si>
    <t>11-015-058 (EJERCICIOS FISCALES 2010 Y 2011)</t>
  </si>
  <si>
    <t>250/2011</t>
  </si>
  <si>
    <t>PROYECTOS INMOBILIARIOS CHIPINQUE, S. A. DE C.V.</t>
  </si>
  <si>
    <t>06-004-096 Y 06-004-097 (EJERCICIOS FISCALES DEL 2007 AL 2013)</t>
  </si>
  <si>
    <t>285/2013</t>
  </si>
  <si>
    <t>08-045-004, 19-002-017, 08-043-052, 19-002-003 Y 19-002-004 (EJERCICIO FISCAL 2013)</t>
  </si>
  <si>
    <t>042/2013</t>
  </si>
  <si>
    <t>11-027-011 (EJERCICIO FISCAL 2013)</t>
  </si>
  <si>
    <t>07-047-007 (EJERICICO FISCAL 2013)</t>
  </si>
  <si>
    <t>08-028-009 (EJERCICIO FISCAL 2013)</t>
  </si>
  <si>
    <t>07-056-549 (EJERCICIO FISCAL 2011)</t>
  </si>
  <si>
    <t>122/2011</t>
  </si>
  <si>
    <t>11-011-426 (SEGUNDO BIMESTRE, EJERCICIO FISCAL 2012)</t>
  </si>
  <si>
    <t>11-011-426 (TERCER Y CUARTO  BIMESTRE, EJERCICIO FISCAL  2012)</t>
  </si>
  <si>
    <t>649/2012</t>
  </si>
  <si>
    <t xml:space="preserve">16-005-016 (EJERCICIO FISCAL 2014) </t>
  </si>
  <si>
    <t>166/2014</t>
  </si>
  <si>
    <t>16-012-004 (EJERCICIO FISCAL 2014)</t>
  </si>
  <si>
    <t>07-081-001 (EJERCICIO FISCAL 2014)</t>
  </si>
  <si>
    <t>170/2014</t>
  </si>
  <si>
    <t>Total de devoluciones para el año 2015</t>
  </si>
  <si>
    <t>05 de julio de 2006</t>
  </si>
  <si>
    <t>11-011-426 (CUARTO AL SEXTO  BIMESTRE, EJERCICIO FISCAL  2011)</t>
  </si>
  <si>
    <t>735/2011</t>
  </si>
  <si>
    <t>21-027-022 (EJERCICIOS FISCALES 2005-2013)</t>
  </si>
  <si>
    <t>029/2012</t>
  </si>
  <si>
    <t xml:space="preserve">NASSAR PEÑA SAIDA </t>
  </si>
  <si>
    <t>08-029-009 (EJERCICIO FISCAL 2012)</t>
  </si>
  <si>
    <t>07-047-007 (EJERCICIO FISCAL 2012)</t>
  </si>
  <si>
    <t>08-045-004, 19-002-017, 08-043-052, 14-022-055 y 19-002-003 (EJERCICIIO FISCAL 2012)</t>
  </si>
  <si>
    <t>11-027-011 (EJERCICIO FISCAL 2012)</t>
  </si>
  <si>
    <t>ALVERDE VILLARREAL NICOLAS</t>
  </si>
  <si>
    <t>05-048-007, 05-048-006, 09-013-009 Y 01-055-022 (EJERCICIO FISCAL 2014)</t>
  </si>
  <si>
    <t>071/2014</t>
  </si>
  <si>
    <t>BALDERAS GARZA ALICIA MARGARITA</t>
  </si>
  <si>
    <t>07-084-021 (EJERCICIO FISCAL 2014)</t>
  </si>
  <si>
    <t>171/2014</t>
  </si>
  <si>
    <t>ELIZONDO CASTELLANOS NORMA YOLANDA</t>
  </si>
  <si>
    <t>109/2013</t>
  </si>
  <si>
    <t>MONTEMAYOR MARTINEZ JESUS RUBEN</t>
  </si>
  <si>
    <t>07-056-516 Y 07-056-517 (EJERCICIO FISCAL 2011)</t>
  </si>
  <si>
    <t>07-056-529 (EJERCICIO FISCAL 2012)</t>
  </si>
  <si>
    <t>125/2012</t>
  </si>
  <si>
    <t>121/2011</t>
  </si>
  <si>
    <t>INVERSIONES Y VALORES MILLENIUM, S. A. DE C. V.</t>
  </si>
  <si>
    <t>19-015-001 (EJERCICIO FISCAL 2015)</t>
  </si>
  <si>
    <t>67/2015</t>
  </si>
  <si>
    <t>11-549-133 Y 11-055-016 (EJERCICIO FISCAL 2015)</t>
  </si>
  <si>
    <t>088/2015</t>
  </si>
  <si>
    <t>HINOJOSA RAMON MARIA ENRIQUETA</t>
  </si>
  <si>
    <t>07-106-001 (EJERCICIO FISCAL 2015)</t>
  </si>
  <si>
    <t>106/2015</t>
  </si>
  <si>
    <t>DECRESENZO GOMEZ FRANCISCO</t>
  </si>
  <si>
    <t>21-027-012 Y 09-009-179 (EJERCICIO  FISCAL 2015)</t>
  </si>
  <si>
    <t>DECRESENZO GOMEZ VICTOR MANUEL</t>
  </si>
  <si>
    <t>09-009-180 Y 09-009-178 (EJERCICIO  FISCAL 2015)</t>
  </si>
  <si>
    <t>GARCIA DE ANDA JAVIER GERARDO</t>
  </si>
  <si>
    <t>07-107-003 (EJERCICIO FISCAL 2015)</t>
  </si>
  <si>
    <t>125/2011</t>
  </si>
  <si>
    <t>07-056-003 (EJERCICIO FISCAL 2011)</t>
  </si>
  <si>
    <t>07-056-003 (EJERCICIO FISCAL 2012)</t>
  </si>
  <si>
    <t>124/2012</t>
  </si>
  <si>
    <t>16-005-016 (EJERCICIO FISCAL 2015)</t>
  </si>
  <si>
    <t>16-012-004 (EJERCICIO FISCAL 2015)</t>
  </si>
  <si>
    <t>128/2015</t>
  </si>
  <si>
    <t>07-056-516 Y 07-056-517 (EJERCICIO FISCAL 2012)</t>
  </si>
  <si>
    <t>121/2012</t>
  </si>
  <si>
    <t>DE LA CRUZ SADA JOANNA</t>
  </si>
  <si>
    <t>11-015-468 (EJERICIO FISCAL 2011)</t>
  </si>
  <si>
    <t>271/2011</t>
  </si>
  <si>
    <t>09-012-021 (EJERCICIO FISCAL 2015)</t>
  </si>
  <si>
    <t>204/2015</t>
  </si>
  <si>
    <t>08-043-034, 03-002-006 y 08-043-005 (EJERCICIO FISCAL 2015)</t>
  </si>
  <si>
    <t>132/2015</t>
  </si>
  <si>
    <t>HAROS PEREZ ERICK AUGUSTO</t>
  </si>
  <si>
    <t>32-018-027 (EJERCICIO FISCAL 2015)</t>
  </si>
  <si>
    <t>272/2015</t>
  </si>
  <si>
    <t>Total de devoluciones para el año 2016</t>
  </si>
  <si>
    <t>VILLARREAL CORTES IGNACIO ANGEL</t>
  </si>
  <si>
    <t>16-021-042 (EJERCICIO FISCAL 2015)</t>
  </si>
  <si>
    <t>199/2015</t>
  </si>
  <si>
    <t>11-011-426 (PRIMER BIM. EJERCICIO FISCAL 2012)</t>
  </si>
  <si>
    <t>224/2012</t>
  </si>
  <si>
    <t>FERNANDEZ GUERRA LOMELI MELISSA KIMBERLY</t>
  </si>
  <si>
    <t xml:space="preserve">10-000-840 (EJERCICIO FISCAL 2014) 30-017-027, 10-000-743 y 10-000-840 (EJERCICIO FISCAL 2015) </t>
  </si>
  <si>
    <t>171/2015</t>
  </si>
  <si>
    <t>30-018-009, 30-019-003, 30-019-006, 30-019-009 Y 30-020-015 (EJERCICIO FISCAL 2015)</t>
  </si>
  <si>
    <t>08-005-012, 07-094-002, 18-010-005 (EJERCICIO FISCAL 2013)</t>
  </si>
  <si>
    <t>INMOB. SENDERO NORTE, S.A. DE C.V.</t>
  </si>
  <si>
    <t>01-060-006 8EJERCICIO FISCAL 2015)</t>
  </si>
  <si>
    <t>151/2015</t>
  </si>
  <si>
    <t>CHAPA LEE JOSE ENRIQUE</t>
  </si>
  <si>
    <t>05-010-001, 05-010-005 Y 11-008-126 (EJERCICIO FISCAL  2015)</t>
  </si>
  <si>
    <t>CHAPA VILLARREAL JOSE ENRIQUE</t>
  </si>
  <si>
    <t>01-062-001 (EJERCICIO FISCAL 2015)</t>
  </si>
  <si>
    <t>VILLARREAL FERNANDEZ MARIA CONCEPCION</t>
  </si>
  <si>
    <t>13-209-105, 01-085-17301-064-021 8EJERCICIO FISCAL 2015)</t>
  </si>
  <si>
    <t>038/2015</t>
  </si>
  <si>
    <t>07-047-007 (EJERICICIO FISCAL 2015)</t>
  </si>
  <si>
    <t>CHERRY BLOSSOM, S.A. DE C.V.</t>
  </si>
  <si>
    <t>08-010-014 (EJERCICIO FISCAL 2015)</t>
  </si>
  <si>
    <t>ELIZONDO RIOS BERNARDO DE JESUS</t>
  </si>
  <si>
    <t>19-002-109, 19-002-119, 19-002-120, 19-002-130, 19-021-139, 19-002-150, 19-002-108, 19-002-142, 19-002-122, 19-002-123, 19-002-124, 19-002-125 Y 19-002-147 (EJERCICIO FISCAL 2015)</t>
  </si>
  <si>
    <t>08-028-009 (EJERCICIO FISCAL 2015)</t>
  </si>
  <si>
    <t>11-027-011 (EJERCICIO FISCAL 2015)</t>
  </si>
  <si>
    <t>118/2015</t>
  </si>
  <si>
    <t>07-081-001 (EJERCICIO FISCAL 2015)</t>
  </si>
  <si>
    <t>05-048-007, 05-048-006, 09-013-009 Y 01-055-022 (EJERCICIO FISCAL 2015)</t>
  </si>
  <si>
    <t>215/2015</t>
  </si>
  <si>
    <t>192/2014</t>
  </si>
  <si>
    <t>08-045-004, 19-002-112, 19-002-113, 19-002-143, 19-002-144, 19-002-145, 19-002-114, 19-002-115, 19-002-116, 19-002-117, 19-002-118, 19-002-132, 19-002-133, 19-002-134, 19-002-135, 19-002-136, 19-002-137, 19-002-138, 19-002-151, 19-002-141, 19-002-003 Y 08-043-052  (EJERCICIO FISCAL 2014)</t>
  </si>
  <si>
    <t>19-002-109, 19-002-119, 19-002-120, 19-002-130, 19-021-139, 19-002-150, 19-002-108, 19-002-142, 19-002-122, 19-002-123, 19-002-124, 19-002-125 Y 19-002-147 (EJERCICIO FISCAL 2014)</t>
  </si>
  <si>
    <t>08-028-009 (EJERCICIO FISCAL 2014)</t>
  </si>
  <si>
    <t>11-027-011 (EJERCICIO FISCAL 2014)</t>
  </si>
  <si>
    <t>07-047-007 (EJERICICIO FISCAL 2014)</t>
  </si>
  <si>
    <t>08-010-014 (EJERCICIO FISCAL 2014)</t>
  </si>
  <si>
    <t>08-045-004, 19-002-112, 19-002-113, 19-002-143, 19-002-144, 19-002-145, 19-002-114, 19-002-115, 19-002-116, 19-002-117, 19-002-118, 19-002-132, 19-002-133, 19-002-134, 19-002-135, 19-002-136, 19-002-137, 19-002-138, 19-002-151, 19-002-141, 19-002-003, 14-070-028 Y 08-043-052  (EJERCICIO FISCAL 2015)</t>
  </si>
  <si>
    <t>11-005-003 Y 11-005-021 (EJERCICIO FISCAL 2015)</t>
  </si>
  <si>
    <t>460/2015</t>
  </si>
  <si>
    <t>TAFICH CANAVATI REYNALDO</t>
  </si>
  <si>
    <t>INMOBILIARIA MONTEVI, S.A. DE C.V.</t>
  </si>
  <si>
    <t>21-016-007 (CUATRO BIM. EJERCICIO FISCAL 2014 AL PRIMER BIM. EJERCICIO FISCAL 2015)</t>
  </si>
  <si>
    <t>TAFICH CANAVATI REYNALDO, COMO ALBACEA DE TAFICH CANAVATI JORGE DEMETRIO</t>
  </si>
  <si>
    <t>11-015-044 (CUATRO BIM. EJERCICIO FISCAL 2014 AL PRIMER BIM. EJERCICIO FISCAL 2015)</t>
  </si>
  <si>
    <t>319/2015</t>
  </si>
  <si>
    <t>606/2015</t>
  </si>
  <si>
    <t xml:space="preserve"> 11-011-244, 11-011-243, 11-011-126 (EJERCICIO FISCAL 2015) 11-011-768, 11-015-251 Y  11-011-426 (DEL CUATRO BIM. EJERCICIO FISCAL 2014 AL QUINTO BIM. EJERCICIO FISCAL 2015) Y 11-015-044 (DEL SEGUNDO AL TERCER BIM. EJERCICO FISCAL 2015) </t>
  </si>
  <si>
    <t>INMOBILIARIA MOR DE MONTERREY, S.A. DE C.V.</t>
  </si>
  <si>
    <t>13-009-045 (EJERCICIOS FISCALES 2015 Y 2016)</t>
  </si>
  <si>
    <t>296/2015</t>
  </si>
  <si>
    <t>FERNANDEZ GUERRA MENDOZA JOSE JAVIER</t>
  </si>
  <si>
    <t xml:space="preserve">10-000-841, 27-017-008, 29-008-003, 11-135-004, 11-166-017, 19-020-008, 30-019-029, 14-032-024 Y 30-019-004 (EJERCICIO FISCAL 2015) </t>
  </si>
  <si>
    <t>172/2015</t>
  </si>
  <si>
    <t>MARCOS GIACOMAN ENRIQUE EMILIO</t>
  </si>
  <si>
    <t>167/2015</t>
  </si>
  <si>
    <t>MARCOS ZABLAH ENRIQUE EMILIO</t>
  </si>
  <si>
    <t>08-006-004 Y 13-066-017 (EJERCICIO FISCAL 2015)</t>
  </si>
  <si>
    <t>ZABLAH MARIA LIZETT</t>
  </si>
  <si>
    <t>01-155-016, 01-158-010, 01-158-008, 01-158-012, 13,205-002 Y 09-013-026 (EJERCICIO FISCAL 2015)</t>
  </si>
  <si>
    <t>MARCOS ZABLAH MAGALY</t>
  </si>
  <si>
    <t>11-015-193, 11-015-224 Y 13-205-003 (EJERCICIO FISCAL 2015)</t>
  </si>
  <si>
    <t>MARCOS ZABLAH LIZETT</t>
  </si>
  <si>
    <t>11-015-194 (EJERCICIO FISCAL 2015)</t>
  </si>
  <si>
    <t>288/2013</t>
  </si>
  <si>
    <t>01-151-005, 01-151-023, 01-151-006 Y 15-015-007 (EJERCICIO FISCAL 2015)</t>
  </si>
  <si>
    <t>01-151-005, 01-151-006, 15-015-007 (EJERCICIO FISCAL 2013) Y 01-151-023 (EJERCICIO FISCALES 2012 Y 2013)</t>
  </si>
  <si>
    <t>01-155-016, 01-159-006, 13,205-002 Y 09-013-228 (EJERCICIO FISCAL 2013)</t>
  </si>
  <si>
    <t>11-015-193, 11-015-224 Y 13-205-003 (EJERCICIO FISCAL 2013)</t>
  </si>
  <si>
    <t>11-015-194 (EJERCICIO FISCAL 2013)</t>
  </si>
  <si>
    <t>08-006-004 Y 13-066-017 (EJERCICIO FISCAL 2013)</t>
  </si>
  <si>
    <t>DE LA FUENTE IGLESIAS HERNAN</t>
  </si>
  <si>
    <t>16-051-030, 11-005-035, 23-030-011 Y 23-030-004 (EJERCICIO FISCAL 2016)</t>
  </si>
  <si>
    <t>110/2016</t>
  </si>
  <si>
    <t>DECRECSENZO GOMEZ VICTOR MANUEL</t>
  </si>
  <si>
    <t>GONZALEZ VEGA CLAUDIA CRISTINA</t>
  </si>
  <si>
    <t>13-207-020 (EJERCICIO FISCAL 2015)</t>
  </si>
  <si>
    <t>08-034-020 (EJERCICIO FISCAL 2016)</t>
  </si>
  <si>
    <t>07-106-001 (EJERCICIO FISCAL 2016)</t>
  </si>
  <si>
    <t>09-009-178 Y 09-009-180 (EJERCICIO FISCAL 2016)</t>
  </si>
  <si>
    <t>DECRECSENZO GOMEZ FRANCISCO</t>
  </si>
  <si>
    <t>21-027-012 Y 09-009-179 (EJERCICIO FISCAL 2016)</t>
  </si>
  <si>
    <t>RODRIGUEZ ZABLAH RICARDO ANDRES</t>
  </si>
  <si>
    <t>16-040-133, 04-015-108 Y 04-015-109 (EJERCICIO FISCAL 2016)</t>
  </si>
  <si>
    <t>175/2016</t>
  </si>
  <si>
    <t>RODRIGUEZ CANTU RICARDO LUIS</t>
  </si>
  <si>
    <t>18-016-005 (EJERCICIO FISCAL 2016)</t>
  </si>
  <si>
    <t>ZABLAH MURRA PATRICIA MARIA</t>
  </si>
  <si>
    <t>07-057-020 (EJERCICIO FISCAL 2016)</t>
  </si>
  <si>
    <t>POLIMEROS, ADHESIVOS Y DERIVADOS, S.A. DE C.V.</t>
  </si>
  <si>
    <t>32-007-207, 32-007-208, 32-007-210, 32-007-2009, 32-007-211, 32-007-2012, 32-007-2013 Y 32-007-214 (EJERCICIO FISCAL 2016)</t>
  </si>
  <si>
    <t>BOSCO MARTINEZ GIL</t>
  </si>
  <si>
    <t>01-042-019 (EJERCICIO FISCAL 2016)</t>
  </si>
  <si>
    <t>326/2016</t>
  </si>
  <si>
    <t>MARTINEZ GARZA DE MARTINEZ HILDA</t>
  </si>
  <si>
    <t>01-153-018 (EJERCICIO FISCAL 2016)</t>
  </si>
  <si>
    <t>MARTINEZ GIL JESUS DAVID JUAN BOSCO</t>
  </si>
  <si>
    <t>30-018-009, 30-019-003, 30-019-006, 30-019-009 Y 30-020-015 (EJERCICIO FISCAL 2016)</t>
  </si>
  <si>
    <t>256/2016</t>
  </si>
  <si>
    <t xml:space="preserve"> 30-017-027, 10-000-743 y 10-000-840 (EJERCICIO FISCAL 2016) </t>
  </si>
  <si>
    <t>05-094-014 (EJERCICIO FISCAL 2015)</t>
  </si>
  <si>
    <t>GONZALEZ BRISEÑO DE RAMOS IRMA GLORIA</t>
  </si>
  <si>
    <t>01-107-050, 32-018-078, 32-016-014, 02-005-016 Y 13-177-014 (EJERCICIO FISCAL 2015)</t>
  </si>
  <si>
    <t>040/2015</t>
  </si>
  <si>
    <t>INVERSIONES Y VALORES MILENIUM,S.A. DE C.V.</t>
  </si>
  <si>
    <t>19-015-001 (EJERCICIO FISCAL 2016)</t>
  </si>
  <si>
    <t>068/2016</t>
  </si>
  <si>
    <t>14-022-138, 14-022-137 (EJERCICIO FISCAL 2016)</t>
  </si>
  <si>
    <t>367/2016</t>
  </si>
  <si>
    <t>GUTIERREZ MUGUERZA CESAR MANUEL</t>
  </si>
  <si>
    <t xml:space="preserve">11-543-013 (SOBRETASA EJERCICIOS FISCALES 2015 Y 2016) </t>
  </si>
  <si>
    <t>197/2015</t>
  </si>
  <si>
    <t>MALDNADO LANKENAU JAIME GERARDO</t>
  </si>
  <si>
    <t>23-037-012, 11-195-003, 09-014-004, 09-014-033, 01-202-017, EJERCICIO FISCAL 2015)</t>
  </si>
  <si>
    <t>188/2016</t>
  </si>
  <si>
    <t>08-043-034, 03-002-006 y 08-043-005 (EJERCICIO FISCAL 2016)</t>
  </si>
  <si>
    <t>129/2016</t>
  </si>
  <si>
    <t xml:space="preserve">LOBO MORALES MARGARITA </t>
  </si>
  <si>
    <t>08-010-020, 07-027-007, 11-552-129, 08-059-101, 01-076-175 Y 20-027-003 (EJERCICIO FISCAL 2016)</t>
  </si>
  <si>
    <t>073/2016</t>
  </si>
  <si>
    <t>BREMER LOBO GUILLERMO FRANCISCO</t>
  </si>
  <si>
    <t>13-183-029 Y 08-059-002 (EJERCICIO FISCAL 2016)</t>
  </si>
  <si>
    <t>07-056-549 (EJERCICIO FISCAL 2012)</t>
  </si>
  <si>
    <t>INMOBILARIA MONTEVI, S.A. DE C.V.</t>
  </si>
  <si>
    <t xml:space="preserve">20-014-005 (EJERCICIO FISCAL 2015 Y 2016) </t>
  </si>
  <si>
    <t>Total de devoluciones para el año 2017</t>
  </si>
  <si>
    <t>123/2012</t>
  </si>
  <si>
    <t>05-010-001 Y 05-010-005 (EJERCICIO FISCAL  2016)</t>
  </si>
  <si>
    <t>252/2016</t>
  </si>
  <si>
    <t>INMOBILIARIA SENDERO NORTE, S.A. DE C.V.</t>
  </si>
  <si>
    <t>01-060-006 (EJERCICIO FISCAL 2016)</t>
  </si>
  <si>
    <t>CHAPA VILLARREAL JOSE ENRIQUE Y COP.</t>
  </si>
  <si>
    <t>01-062-001 /EJERICICIO FISCAL 2016)</t>
  </si>
  <si>
    <t>01-064-021 Y 01-085-173 (EJERCICIO FISCAL 2016)</t>
  </si>
  <si>
    <t>SADA SALINAS CRISTINA</t>
  </si>
  <si>
    <t>11-015-468 (EJERCICIO FISCAL 2011)</t>
  </si>
  <si>
    <t>11-015-040 (EJERCICIOS FISCALES 2010 Y 2011)</t>
  </si>
  <si>
    <t>251/2011</t>
  </si>
  <si>
    <t xml:space="preserve">11-055-016, 11-549-133, 11-005-021 Y 11-005-003 (EJERCICIO FISCAL 2016) </t>
  </si>
  <si>
    <t>167/2016</t>
  </si>
  <si>
    <t>255/2016</t>
  </si>
  <si>
    <t>TAFICH CANAVATI REYNALDO, POR SUS PRPIOS DERECHOS Y COMO ALBACEA DE LA SUCESIÓN A BIENES DEL SEÑOR JORGE DEMETRIO TAFICH CANAVATI</t>
  </si>
  <si>
    <t>29-008-003, 30-019-004, 30-019-029,11-166-017, 27-017-008, 11-135-004, 19-020-008, 14-032-024 Y 10-000-841 (EJERCICIO FISCAL 2016)</t>
  </si>
  <si>
    <t>11-015-251, 11-011-768, 11-015-044 (4 BIM EJERCICIO FISCAL 2015); 21-016-007 (4 AL 6 BIM. EJERCICIO FISCAL 2015)</t>
  </si>
  <si>
    <t>735/2015</t>
  </si>
  <si>
    <t>067/2016</t>
  </si>
  <si>
    <t>11-027-011 (EJERCICIO FISCAL 2016)</t>
  </si>
  <si>
    <t>67/2016</t>
  </si>
  <si>
    <t>08-045-004, 19-002-112, 19-002-113, 19-002-143, 19-002-144, 19-002-145, 19-002-114, 19-002-115, 19-002-116, 19-002-117, 19-002-118, 19-002-132, 19-002-133, 19-002-134, 19-002-135, 19-002-136, 19-002-137, 19-002-138, 19-002-151, 19-002-141, 19-002-003, 14-070-028 Y 08-043-052  (EJERCICIO FISCAL 2016)</t>
  </si>
  <si>
    <t>NASSAR PENA SAIDA</t>
  </si>
  <si>
    <t>09-028-009 (EJERCICIO FISCAL 2016)</t>
  </si>
  <si>
    <t>32-016-014, 02-005-016, 13-177-014 Y 28-005-007 (EJERCICIO FISCAL 2016)</t>
  </si>
  <si>
    <t>13-122-028 (EJERCICIO FISCAL 2016)</t>
  </si>
  <si>
    <t>05-094-014 (EJERCICIO FISCAL 2016)</t>
  </si>
  <si>
    <t>13-207-020 (EJERCICIO FISCAL 2016)</t>
  </si>
  <si>
    <t>19-002-109, 19-002-119, 19-002-120, 19-002-130, 19-021-139, 19-002-150, 19-002-108, 19-002-142, 19-002-122, 19-002-123, 19-002-124, 19-002-125 Y 19-002-147 (EJERCICIO FISCAL 2016)</t>
  </si>
  <si>
    <t xml:space="preserve"> </t>
  </si>
  <si>
    <t>INMOBILIARIA PLAZA LAS FUENTES, S.A. DE C.V.</t>
  </si>
  <si>
    <t>14-065-017 (DEL 4TO BIM. EJERCICIO FISCAL 2015 AL 6TO. BIM. EJERCICIO FISCAL 2016)</t>
  </si>
  <si>
    <t>233/2016</t>
  </si>
  <si>
    <t>INMUEBLES Y DESARROLLOS MONTEBELLO, S.A. DE C.V.</t>
  </si>
  <si>
    <t>257/2016</t>
  </si>
  <si>
    <t>01-055-022, 05-048-007, 05-048-006 Y 09-013-009 (EJERCICIO FISCAL 2016)</t>
  </si>
  <si>
    <t>174/2016</t>
  </si>
  <si>
    <t>ARRENDADORA INMOBILIARIA MOSELA, S.A. DE C.V.</t>
  </si>
  <si>
    <t xml:space="preserve">09-013-056 (EJERCICIO FISCAL 2016) </t>
  </si>
  <si>
    <t>282/2016</t>
  </si>
  <si>
    <t xml:space="preserve">BALDERAS GARZA NORMA PATRICIA </t>
  </si>
  <si>
    <t>07-081-001 (EJERCICIO FISCAL 2016)</t>
  </si>
  <si>
    <t>434/2016</t>
  </si>
  <si>
    <t>BANCO MULTIVA GFM F390 2 SA</t>
  </si>
  <si>
    <t>11-015-086 (EJERCICIO FISCALES 2015 Y 2016)</t>
  </si>
  <si>
    <t>757/2016</t>
  </si>
  <si>
    <t>INSTITUO DE DESARROLLO Y APRENDIZAJE, A.C.</t>
  </si>
  <si>
    <t>11-015-057 (DEVOLUCIÓN PARCIAL EJERCICIO FISCAL 2011 T.C.)</t>
  </si>
  <si>
    <t>288/2011</t>
  </si>
  <si>
    <t>SAFI CHAGNON JORGE Y OTROS</t>
  </si>
  <si>
    <t>11-015-492 (6 BIM EJERCICIO FISCAL 2010) T.C.</t>
  </si>
  <si>
    <t>038/2011</t>
  </si>
  <si>
    <t>247/2010</t>
  </si>
  <si>
    <t>11-015-492 (1 BIM EJERCICIO FISCAL 2010) T.C.</t>
  </si>
  <si>
    <t>11-015-492 (3 BIM EJERCICIO FISCAL 2010) T.C.</t>
  </si>
  <si>
    <t>505/2010</t>
  </si>
  <si>
    <t>Total de devoluciones para el año 2018</t>
  </si>
  <si>
    <t>CHAVEZ ELIZONDO MONICA</t>
  </si>
  <si>
    <t>16-021-036, 16-021-035 Y16-021-034 (EJERCICIOS  FISCALES DEL 2012 AL 2016)</t>
  </si>
  <si>
    <t>254/2017</t>
  </si>
  <si>
    <t>BENAVIDES CHAVEZ ESTEBAN JAVIER</t>
  </si>
  <si>
    <t>01-092-009 (EJERCICIOS FISCALES DEL 2013 AL 2016)</t>
  </si>
  <si>
    <t>GONZALEZ VARELA PATRICIO EUGENIO</t>
  </si>
  <si>
    <t>16-005-016 (EJERCICIO FISCAL 2016)</t>
  </si>
  <si>
    <t>262/2016</t>
  </si>
  <si>
    <t>16-012-004 (EJERCICIO FISCAL 2016)</t>
  </si>
  <si>
    <t>337/2016</t>
  </si>
  <si>
    <t>11-015-044, 11-011-768, 11015-251, 11-011-126, 11-011-244, 11-011-243, 21-016-007 (DEL 5 BIM EJERCICIO FISCAL 2015 AL 6 BIM EJERCICIO FISCAL 2016)</t>
  </si>
  <si>
    <t>GUAJARDO CRUZ JORGE</t>
  </si>
  <si>
    <t>19-033-011- Y 19-033-012 (EJERCICIOS FISCALES 2017-2018 T-CONST)</t>
  </si>
  <si>
    <t>117/2017</t>
  </si>
  <si>
    <t>11-549-133 Y 11-055-016 (EJERCICIO FISCAL 2014)</t>
  </si>
  <si>
    <t>394/2014</t>
  </si>
  <si>
    <t>13-024-010, 18-010-015, 08-005-012 Y 07-094-002 (EJERCICIOS FISCALES 2017 Y 2018) T.C.</t>
  </si>
  <si>
    <t>08-059-002 Y 13-183-029 (EJERCICIOS FISCALES 2017 Y 2018) T.C.</t>
  </si>
  <si>
    <t>05-094-014 Y 11-171-021 (EJERCICIOS FISCALES 2017 Y 2018) T.C.</t>
  </si>
  <si>
    <t>02-005-016, 32-016-014, 13-177-014 Y 28-005-007 (EJERCICIOS FISCALES 2017 Y 2018) T.C. Y T.B.</t>
  </si>
  <si>
    <t>BISTENI KURI LUIS ANTONIO</t>
  </si>
  <si>
    <t>19-037-008 (EJERCICIOS FISCALES DEL 2013 AL 2016) T.C.</t>
  </si>
  <si>
    <t>LOBO MORALES MARGARITA</t>
  </si>
  <si>
    <t>07-027-007 (EJERCICIOS FISCALES 2017 Y 2018) T.C.</t>
  </si>
  <si>
    <t>INMOBILIARIA YOCA, S.A. DE C.V.</t>
  </si>
  <si>
    <t>14-057-004 y 14-061-001 (EJERCICIOS FISCALES 2017 Y 2018) T.C.</t>
  </si>
  <si>
    <t>07-106-001 (EJERCICIOS FISCALES 2017 Y 2018) T.C.</t>
  </si>
  <si>
    <t>348/2017</t>
  </si>
  <si>
    <t>DECRESCENZO GOMEZ FRANCISCO</t>
  </si>
  <si>
    <t>09-009-179 Y 21-027-012 (EJERCICIOS FISCALES 2017 Y 2018) T.C. Y T.B.</t>
  </si>
  <si>
    <t>CASTILLO GARCIA DENISSE</t>
  </si>
  <si>
    <t>32-018-023 (EJERCICIOS FISCALES 2017 Y 2018) T.C.</t>
  </si>
  <si>
    <t>LLANO ALVERDE ANA LUCIA</t>
  </si>
  <si>
    <t>13-107-002 (EJERCICIOS FISCALES 2017 Y 2018) T.C.</t>
  </si>
  <si>
    <t>DECRESCENZO GOMEZ VICTOR MANUEL</t>
  </si>
  <si>
    <t>10-000-271 (EJERCICIOS FISCALES 2017 Y 2018) T.B.</t>
  </si>
  <si>
    <t>09-009-178 Y 09-009-180 (EJERCICIOS FISCALES 2017 Y 2018) T.C. Y T.B.</t>
  </si>
  <si>
    <t>11-523-010 (EJERCICIO FISCAL 2016)</t>
  </si>
  <si>
    <t>GARZA CAVAZOS ANNA MARIA</t>
  </si>
  <si>
    <t>660/2017</t>
  </si>
  <si>
    <t>TREVIÑO VILLARREAL MARIA D ELOS ANGELES</t>
  </si>
  <si>
    <t>828/2017</t>
  </si>
  <si>
    <t>VILLAREAL CANTU MARIA DE LOS ANGELES</t>
  </si>
  <si>
    <t>13-024-011 (EJERCICIOS FISCALES 2017 Y 2018) STB</t>
  </si>
  <si>
    <t>726/2017</t>
  </si>
  <si>
    <t>DESARROLLADORA RIO POTOMAC, S.A. DE C.V.</t>
  </si>
  <si>
    <t>719/2017</t>
  </si>
  <si>
    <t>YAÑEZ GARZA GRACIELA MONICA</t>
  </si>
  <si>
    <t>08-043-090 (EJERCICIOS FISCALES 2017 Y 2018) TC</t>
  </si>
  <si>
    <t>11-011-996 (EJERCICIOS FISCALES 2016 Y 2017) STB</t>
  </si>
  <si>
    <t>11-011-996 (EJERCICIOS FISCALES 2016 Y 2017) &lt;INTERESES&gt;</t>
  </si>
  <si>
    <t>11-012-005 Y 11-012-006 (EJERCICIOS FISCALES 2016 Y 2017) STB</t>
  </si>
  <si>
    <t>720/2017</t>
  </si>
  <si>
    <t>11-011-995 (EJERCICIOS FISCALES 2016 Y 2017) STB</t>
  </si>
  <si>
    <t>707/2017</t>
  </si>
  <si>
    <t>AEROSERVICIOS ESPECIALIZADOS, S.A DE C.V.</t>
  </si>
  <si>
    <t>11-223-127 (EJERCICIOS FISCALES 2015 Y 2016)</t>
  </si>
  <si>
    <t>554/2016</t>
  </si>
  <si>
    <t>CANALES STELZER ANGELA</t>
  </si>
  <si>
    <t>05-045-009, 05-045-010, 05-045-011, Y 05-045-001</t>
  </si>
  <si>
    <t>203/2017</t>
  </si>
  <si>
    <t>GUTIERREZ OSUNA ARTURO</t>
  </si>
  <si>
    <t>21-032-013  (EJERCICIOS FISCALES 2017 Y 2018) TB</t>
  </si>
  <si>
    <t>CANALES CLARIOND FERNANDO DE JESUS</t>
  </si>
  <si>
    <t>05-063-001 (EJERCICIOS FISCALES 2017 Y 2018) TC</t>
  </si>
  <si>
    <t xml:space="preserve">GUTIERREZ MARTINEZ JUAN MANUEL </t>
  </si>
  <si>
    <t>32-033-004 (EJERCICIOS FISCALES 2017 Y 2018) TC</t>
  </si>
  <si>
    <t>GARCIA SANTOS LUIS</t>
  </si>
  <si>
    <t>07-062-027 Y 13-067-015 (EJERCICIOS FISCALES 2017 Y 2018) TC</t>
  </si>
  <si>
    <t>REALIZACION DE VALORES INMOBILIARIOS, S.A. DE C.V.</t>
  </si>
  <si>
    <t>01-169-018 (EJERCICIOS FISCALES 2017 Y 2018) TC</t>
  </si>
  <si>
    <t>GUTIERREZ IGUARAN SERGIO</t>
  </si>
  <si>
    <t>14-060-004, 14-060-015, 14-060-016 Y 14-060-017 (EJERCICIOS FISCALES 2017 Y 2018) TC</t>
  </si>
  <si>
    <t>VILLARREAL CANTU MARCELO</t>
  </si>
  <si>
    <t>11-002-003 (EJERCICIOS FISCALES 2017-2018)</t>
  </si>
  <si>
    <t>03/092018</t>
  </si>
  <si>
    <t>TREVIÑO CANTU RAMIRO</t>
  </si>
  <si>
    <t>13-024-012 (EJERCICIOS FISCALES 2017 Y 2018) STB</t>
  </si>
  <si>
    <t>798/2017</t>
  </si>
  <si>
    <t>TIENDAS DE DESCUENTO SULTANA, S.A. DE C.V.</t>
  </si>
  <si>
    <t>281/2016</t>
  </si>
  <si>
    <t>09-013-002 (EJERCICIO FISCAL 2016)</t>
  </si>
  <si>
    <t>CAFOMEX, S.A. DE C.V.</t>
  </si>
  <si>
    <t>01-102-020 (EJERCICIOS FISCALES 2017 Y 2018) T.C.</t>
  </si>
  <si>
    <t>345/2017</t>
  </si>
  <si>
    <t>IGLESIAS CANTU HORTENSIA PATRICIA</t>
  </si>
  <si>
    <t>INMOBILIARIA ERFER, S.A. DE C.V.</t>
  </si>
  <si>
    <t>01-139-011  (EJERCICIOS FISCALES 2017 Y 2018) T.C. T.B.</t>
  </si>
  <si>
    <t>11-051-011 (EJERCICIOS FISCALES 2017 Y 2018) T.C. T.B.</t>
  </si>
  <si>
    <t>INMOBILIARIA GABAR, S.A. DE C.V.</t>
  </si>
  <si>
    <t>07-056-030 Y 11-009-002 (EJEERCICIOS FISCALES 2017 Y 2018) T.C. T.B.</t>
  </si>
  <si>
    <t>11-005-040 (EJERCICIOS FISCALES 2017 Y 2018) T.B.</t>
  </si>
  <si>
    <t>11-068-015, 11-007-041, 11-079-013, 01-102-022 Y 01-140-008 (EJERCICIOS FISCALES 2017 Y 2018) T.C. T.B.</t>
  </si>
  <si>
    <t xml:space="preserve">ALVARADO QUIROGA PATRICIA EUGENIA </t>
  </si>
  <si>
    <t>VILLARREAL AYALA MARIA ERNESTINA</t>
  </si>
  <si>
    <t>13-024-002 (EJERCICIOS FISCALES 2017 Y 2018) STCOM Y TC</t>
  </si>
  <si>
    <t>874/2017</t>
  </si>
  <si>
    <t>MONTES PEÑA GERARDO</t>
  </si>
  <si>
    <t>MONTES PEÑA MAYELA SOLEDAD</t>
  </si>
  <si>
    <t>11-015-532 (EJERCICIOS FISCALES 2017 Y 2018) T.C.</t>
  </si>
  <si>
    <t>11-015-533 Y 11-043-118 (EJERCICIOS FISCALES 2017 Y 2018) T.C.</t>
  </si>
  <si>
    <t>MONTES MARTINEZ GERARDO</t>
  </si>
  <si>
    <t>GRUPO MONTES DE MONTERREY, S.A. DE C.V.</t>
  </si>
  <si>
    <t>01-086-110 (EJERCICIO FISCAL 2017) T.C.</t>
  </si>
  <si>
    <t>11-208-130 (EJERCICIO FISCAL 2017) T.C.</t>
  </si>
  <si>
    <t>INMOBILIARIA CWM, S.A. DE C.V.</t>
  </si>
  <si>
    <t xml:space="preserve"> 11-015-098 (EJERCICIOS FISCALES 2017 Y 2018) T.C.  </t>
  </si>
  <si>
    <t>940/2017</t>
  </si>
  <si>
    <t xml:space="preserve">29-035-040 (EJERCICIOS FISCALES 2017 Y 2018) T.B.  </t>
  </si>
  <si>
    <t>793/2017</t>
  </si>
  <si>
    <t>VILLARREAL AYALA FERNANDO JAVIER</t>
  </si>
  <si>
    <t xml:space="preserve">29-077-073 (EJERCICIOS FISCALES 2017 Y 2018) </t>
  </si>
  <si>
    <t>SANCHEZ CAÑAMAR BEATRIZ CARMEN</t>
  </si>
  <si>
    <t>29-003-022 (EJERCICIOS FISCALES 2017 Y 2018) T.B.</t>
  </si>
  <si>
    <t>RODRIGUEZ BENITEZ FEDERICO JAVIER</t>
  </si>
  <si>
    <t>10-000-267 (DEL PRIMER BIMESTRE EJERCICIO FISCAL 2017 AL SEGUNDO BIMESTRE EJERCICIO FISCAL 2018) T.B.</t>
  </si>
  <si>
    <t>574/2017</t>
  </si>
  <si>
    <t>01/112018</t>
  </si>
  <si>
    <t>AYALA URIBE ERNESTINA</t>
  </si>
  <si>
    <t>18-010-012 (EJERCICIOS FISCALES 2017 Y 2018) T.B.</t>
  </si>
  <si>
    <t xml:space="preserve">09-016-072 (EJERCICIOS FISCALES 2017 Y 2018) </t>
  </si>
  <si>
    <t>GARZA SANTOS DAVID FRANCISCO</t>
  </si>
  <si>
    <t>848/2017</t>
  </si>
  <si>
    <t>07-056-516 Y 07-056-517 (EJERCICIOS FISCALES 2015 Y 2016)</t>
  </si>
  <si>
    <t>458/2018</t>
  </si>
  <si>
    <t>LOBO DURAN AGUSTIN</t>
  </si>
  <si>
    <t>08-008-022 Y 11-553-118 (EJERCICIO FISCAL 2016)</t>
  </si>
  <si>
    <t>101/2016</t>
  </si>
  <si>
    <t>INMOBILIARIA PAISAJES DEL HUAJUCO, S.A. DE C.V.</t>
  </si>
  <si>
    <t>LOBO DURAN JAVIER</t>
  </si>
  <si>
    <t>01-106-010, 01-106-023, 01-124-014, 01-124-010 Y 01-124-011 (EJERCICIO FISCAL 2016)</t>
  </si>
  <si>
    <t>01-124-018 (EJERCICIO FISCAL 2016)</t>
  </si>
  <si>
    <t>08-010-014 (EJERCICIO FISCAL 2016)</t>
  </si>
  <si>
    <t>DESARROLLOS FIVE STAR, S.A. DE C.V.</t>
  </si>
  <si>
    <t>11-553-255 (EJERCICIO FISCAL 2016)</t>
  </si>
  <si>
    <t>Total de devoluciones para el año 2019</t>
  </si>
  <si>
    <t>PROMOTORA DEL CHIPINQUE, S.A. DE C.V.</t>
  </si>
  <si>
    <t>598/2017</t>
  </si>
  <si>
    <t>SEGURA LECEA LUIS GABRIEL</t>
  </si>
  <si>
    <t>15-004-012, 15-004-014, 15-004-015, 15-004-016, 15-018-005, 15-018-006, 22-012-001, Y 22-012-017 (EJERCICIOS FISCALES 2017-2018) ST</t>
  </si>
  <si>
    <t>15-004-011, 15-004-013, 15-018-003, 15-018-004, 15-018-007, 15-018-008, 15-018-014, 15-018-015, 16-009-001, 16-011-005, 16-017-021, 16-019-009, 16-019-010, 16-021-012, 16-024-008, 21-035-001, Y 21-035-006 (EJERCICIOS FISCALES 2017-2018) ST</t>
  </si>
  <si>
    <t>SEGURA GLASCHE LUIS GABRIEL</t>
  </si>
  <si>
    <t>21-034-001, 15-023-014 Y 15-023-013 (EJERCICIOS FISCALES 2017 Y 2018) ST</t>
  </si>
  <si>
    <t>SEGURA VELA MELVA</t>
  </si>
  <si>
    <t>15-018-013 (EJERCICIOS FISCALES 2017 Y 2018) ST</t>
  </si>
  <si>
    <t>SEGURA VELA ROBERTA</t>
  </si>
  <si>
    <t>15-023-009 (EJERCICIOS FISCALES 2017 Y 2018) ST</t>
  </si>
  <si>
    <t>SEGURA VELA DANIELA</t>
  </si>
  <si>
    <t>15-016-022 (EJERCICIOS FISCALES 2017 Y 2018) ST</t>
  </si>
  <si>
    <t>SEGURA VELA FERNANDA</t>
  </si>
  <si>
    <t>15-018-011 (EJERCICIOS FISCALES 2017 Y 2018) ST</t>
  </si>
  <si>
    <t>GARZA TREVIÑO MIGUEL ANGEL</t>
  </si>
  <si>
    <t>16-053-046, 16-053-014 Y 16-053-016 (EJERCICIOS FISCALES 2017 AL 2019) T CONST</t>
  </si>
  <si>
    <t>640/2017</t>
  </si>
  <si>
    <t>STERN STACKPOLE PAULINA</t>
  </si>
  <si>
    <t>08-008-074 (EJERCICIOS FISCALES 2017 Y 2018) ST</t>
  </si>
  <si>
    <t>652/2017</t>
  </si>
  <si>
    <t>13-010-013 (EJERCICIOS FISCALES 2017 Y 2018) TC</t>
  </si>
  <si>
    <t>831/2017</t>
  </si>
  <si>
    <t>09-015-021 (EJERCICIOS FISCALES 2017 Y 2018) TC</t>
  </si>
  <si>
    <t>352/2018</t>
  </si>
  <si>
    <t>13-065-001 (EJERCICIOS FISCALES 2017 Y 2019) TC</t>
  </si>
  <si>
    <t>807/2017</t>
  </si>
  <si>
    <t>BENAVIDES IBARRA FELIPE DE JESUS</t>
  </si>
  <si>
    <t>05-088-010 (EJERCICIO FISCAL 2017 Y 1 BIM  EJERCICIO FISCAL 2018) STB</t>
  </si>
  <si>
    <t>GARZA TREVIÑO JOSE MARIA</t>
  </si>
  <si>
    <t xml:space="preserve">07-062-041 (EJERCICIOS FISCALES 2017Y 2018) STC Y TC </t>
  </si>
  <si>
    <t>692/2017</t>
  </si>
  <si>
    <t>MONTEMAYOR BENAVIDES ALVARO ENRIQUE</t>
  </si>
  <si>
    <t xml:space="preserve">14-020-012 (EJERCICIOS FISCALES 2017 Y 2018) TC </t>
  </si>
  <si>
    <t>858/2017</t>
  </si>
  <si>
    <t>29-003-022 (EJERCICIO FISCAL 2019) T.B.</t>
  </si>
  <si>
    <t>TREVIÑO DE VEGA HERNAN</t>
  </si>
  <si>
    <t>13-112-001 (EJERCICIOS FISCALES 2017 AL 2019) TC</t>
  </si>
  <si>
    <t>258/2017</t>
  </si>
  <si>
    <t>07-047-007 (EJERCICIOS FISCALES 2017 AL 2019) TC</t>
  </si>
  <si>
    <t>CANTU FERNANDEZ GERARDO</t>
  </si>
  <si>
    <t>13-009-006 (EJERCICIOS FISCALES 2017 AL 2019) TC</t>
  </si>
  <si>
    <t>821/2017</t>
  </si>
  <si>
    <t>MALDONADO LANKENAU JAIME GERARDO</t>
  </si>
  <si>
    <t>11-195-003, 23-037-012 Y 01-202-017 (EJERCICIOS FISCALES 2017 AL 2019) TC</t>
  </si>
  <si>
    <t>09-014-004 Y 09-014-033 (EJERCICIOS FISCALES 2017 AL 2019) TC</t>
  </si>
  <si>
    <t>19-002-108, 19-002-109, 19-002-119, 19-002-120, 19-002-122, 19-002-123, 19-002-124, 19-002-125, 19-002-130, 19-002-139, 19-002-142, 19-002-147 Y 19-002-150 (EJERCICIOS FISCALES 2017-2019) TC</t>
  </si>
  <si>
    <t>GUERRA LOZANO ALEJANDRO</t>
  </si>
  <si>
    <t>01-004-001, 01-004-003 Y 05-121-003 (EJERCICIOS FISCALES 2017 AL 2019) TC</t>
  </si>
  <si>
    <t>05-012-008 (EJERCICIOS FISCALES 2017 AL 2019) TC</t>
  </si>
  <si>
    <t>ZORRILLA GUERRA PAULINA</t>
  </si>
  <si>
    <t>ESTRADA MONTEMAYOR ADRIAN</t>
  </si>
  <si>
    <t>11-167-013 Y 11-516-130 (EJERCICIOS FISCALES 2017 Y 2018) TC</t>
  </si>
  <si>
    <t>09-013-073 (EJERCICIOS FISCALES 2017AL 2019) TC</t>
  </si>
  <si>
    <t>NASAR PEÑA SAIDA</t>
  </si>
  <si>
    <t>08-028-009 (EJERCICIOS FISCALES 2017 AL 2019) TC</t>
  </si>
  <si>
    <t>26/003/2019</t>
  </si>
  <si>
    <t>MELENDEZ ELIZONDO CONSTANTINO PATRICIO</t>
  </si>
  <si>
    <t>14-066-013 (EJERCICIOS FISCALES 2017 AL 2019) TC</t>
  </si>
  <si>
    <t>236/2017</t>
  </si>
  <si>
    <t>11-005-035 (EJERCICIOS 2017 AL 2019) TC</t>
  </si>
  <si>
    <t>OLIVARES GONZALEZ JAVIER</t>
  </si>
  <si>
    <t>11-046-110 (EJERCICIOS FISCALES 2017 AL 2019) TC</t>
  </si>
  <si>
    <t>GONZALEZ GARZA MARIA ASUNCION</t>
  </si>
  <si>
    <t>07-022-010, 10-288-103, 10-288-104 Y 07-022-013 (EJERCICIOS FISCALES 2017-2019) TC</t>
  </si>
  <si>
    <t>GONZALEZ CANTU AUGUSTO ADRIAN</t>
  </si>
  <si>
    <t>GONZALEZ ALDAPE RUPERTO AUGUSTO</t>
  </si>
  <si>
    <t xml:space="preserve">01-110-016, 01-122-116, 05-033-008, 11-029018, 11-150-115, 13-004-022, 13-019-015, 23-051-012, 29-043-007, 14-032-007, 09-009-193, 13-266-007, 23-013-013, 23-0448-00, 10-000-266, 11-011-770 (EJERCICIOS FISCALES 2017-2019) </t>
  </si>
  <si>
    <t>CANALES MALDONADO ALICIA DE JESUS</t>
  </si>
  <si>
    <t>11-011-109, 11-011-121 Y 18-004-004 (EJERCICIOS FISCALES (2017-2019) TC</t>
  </si>
  <si>
    <t>GUERRA VELA ALEJANDRO</t>
  </si>
  <si>
    <t xml:space="preserve">01-049-002, 01-049-019, 05-012-008, 14-070-012, Y 19-011-009 (EJERCICIO FISCAL 2017) TC </t>
  </si>
  <si>
    <t>365/2017</t>
  </si>
  <si>
    <t>INMOBILAIRIA PROYECTOS AGROPECUARIOS, S.A. DEC.V.</t>
  </si>
  <si>
    <t>11-055-016, 11549-133, 11-005-003 Y 11-005-021 (EJERCICIOS FISCALES 2017-2019) TC Y TB</t>
  </si>
  <si>
    <t xml:space="preserve">01-118-411 Y 01-118-412 (EJERCICIO FISCAL 2017) T COM </t>
  </si>
  <si>
    <t>376/2017</t>
  </si>
  <si>
    <t>CANALES ZAMBRANO EUGENIA</t>
  </si>
  <si>
    <t>08-010-089 (EJERCICIOS FISCALES 2017-2018) TC</t>
  </si>
  <si>
    <t>429/2017</t>
  </si>
  <si>
    <t>GONZALEZ ALDAPE YOLANDA MARIA CONCEPCIÓN</t>
  </si>
  <si>
    <t xml:space="preserve">14-069-007 8EJERCICIOS FISCALES 2017-2019) </t>
  </si>
  <si>
    <t>648/2017</t>
  </si>
  <si>
    <t>13-146-016 (EJERCICIOS FISCALES 2017-2019) TC</t>
  </si>
  <si>
    <t>829/2017</t>
  </si>
  <si>
    <t>CASCADE MT, S.A. DE C.V.</t>
  </si>
  <si>
    <t>11-012-001 (EJRCICIOS FISCALES 2017-2019) TC</t>
  </si>
  <si>
    <t>626/2017</t>
  </si>
  <si>
    <t>MARCOS ZABLAH JORGE FABIAN</t>
  </si>
  <si>
    <t>690/2017</t>
  </si>
  <si>
    <t>MARCOS ZABLAH MAGALI</t>
  </si>
  <si>
    <t xml:space="preserve">13-115-015 Y 13-115-016 (EJERCICIOS FISCALES 2017-2019) TC </t>
  </si>
  <si>
    <t xml:space="preserve">11-015-224 (EJERCICIOS FISCALES 2017-2019) TC </t>
  </si>
  <si>
    <t>01158-012, 01-155-016, 01-158-010, 09-013-228, Y 11-015-194 (EJERCICIOS FISCALES 2017-2019) TC TB</t>
  </si>
  <si>
    <t>08-006-004 (EJERCICIOS FISCALES 2017-2019) TC</t>
  </si>
  <si>
    <t>INMOBILIARIA CTRL,S.A. DE C.V.</t>
  </si>
  <si>
    <t>01-150-013 (EJERCICIOS FISCALES 2017-2019) TB</t>
  </si>
  <si>
    <t>08-045-004, 10-288-137, 10-288-138, 14-070-028, 14-022-137, 14-022-138, 19-002-003, 19-002-112, 19-002-113, 19-002-114, 19-002-115, 19-002-116, 19-002-117, 19-002-118, 19-002-132, 19-002-133, 19-002-34, 19-002-135, 19-002-136, 19-02-137, 19-002-138, 19-002-141, 19-002-143, 19-002-144, 19-002-145 Y 19-002-151 (EJERCICIOS FISCALES 201-2019) TC</t>
  </si>
  <si>
    <t>01-176-031 Y 28-010-005 (EJERCICIOS 201-2019) TC-TB</t>
  </si>
  <si>
    <t>07-074-006 Y 27-020-002 (EJERCICIOS FISCALES 2017-2019) TC TB</t>
  </si>
  <si>
    <t>RAMON DE TREVIÑO MARIA DEL SOCORRO</t>
  </si>
  <si>
    <t>01-029-002, 10-001-226, 10-001-225, 10-001-227, 10-001-229 Y 10-001-228 (EJERCICIOS FISCALES 2017 Y 2018) TC</t>
  </si>
  <si>
    <t>01-095-047 (3ER BIM 2015 AL 2017) TC</t>
  </si>
  <si>
    <t>715/2017</t>
  </si>
  <si>
    <t xml:space="preserve">01-151-006, 01-151-023 Y 15-015-007 (EJERCICIOS FISCALES 2017-2019) </t>
  </si>
  <si>
    <t>11-011-026 (EJERCICIOS FISCALES 2017-2019) TB</t>
  </si>
  <si>
    <t>718/2017</t>
  </si>
  <si>
    <t>16-035-013 (EJERCICIOS FISCALES 2017-2019) TC</t>
  </si>
  <si>
    <t>MAGGI SANTORINI LUIS MIGUEL</t>
  </si>
  <si>
    <t>08-010-079 (EJERCICIOS FISCALES 2017-2019) TC</t>
  </si>
  <si>
    <t>475/2017</t>
  </si>
  <si>
    <t>GARZA TREVIÑO ENRIQUE</t>
  </si>
  <si>
    <t>27-051-010 (EJERCICIOS FISCALES 2017-2019) TB</t>
  </si>
  <si>
    <t>941/2017</t>
  </si>
  <si>
    <t>MARTINEZ SILLER DE CANTU PATRICIA</t>
  </si>
  <si>
    <t>11-120-001 (EJERCICIOS FISCALES 2017-2019) TC</t>
  </si>
  <si>
    <t>372/2017</t>
  </si>
  <si>
    <t>LANKENAU COINDREAU CELINA TERESA</t>
  </si>
  <si>
    <t>10-001-355 (EJERCICIOS FISCALES 2018-2019) TC</t>
  </si>
  <si>
    <t>134/2018</t>
  </si>
  <si>
    <t>ESTRADA TRICIO ANA CRISTINA</t>
  </si>
  <si>
    <t>13-206-013 (EJERCICIOS FISCALES 2017-2018) TC</t>
  </si>
  <si>
    <t>CANALES CLARIOND MARCELO</t>
  </si>
  <si>
    <t>10-000-638, 10-000-639 Y 10-001-357 (EJERCICIOS FISCALES 2017-2019) TC Y TB</t>
  </si>
  <si>
    <t>CANALES LANKENAU MARCELO</t>
  </si>
  <si>
    <t>10-001-358, 10-000-122 Y 10-001-359 (EJERCICIOS FISCALES 2017-2019) TC Y TB</t>
  </si>
  <si>
    <t>VILLARREAL MORALES RAMIRO GERARDO</t>
  </si>
  <si>
    <t>133/2017</t>
  </si>
  <si>
    <t>SANTOS MUTIO PATRICIA GLORIA</t>
  </si>
  <si>
    <t>29-076-035, 01-110-010, 11-553-252, 23-019-018, 32-018-097, 32-018-098 Y 32-075-014 (EJERCICIOS FISCALES 2017-2019) TC Y TB</t>
  </si>
  <si>
    <t>GONZALEZ OLIVIERI FERNANDO ANGEL</t>
  </si>
  <si>
    <t>11-0159-008, 18-016-013 Y 18-016-009 (EJERCICIOS FISCALES 2017-2019) TC</t>
  </si>
  <si>
    <t>GARCIA ALMAGUER MARIA CRISTINA</t>
  </si>
  <si>
    <t>18-016-011 (EJERCICIOS FISCALES 2017-2018) TC</t>
  </si>
  <si>
    <t>13-207-020 (EJERCICIOS FISCALES 2017-2019) TC</t>
  </si>
  <si>
    <t>326/2017</t>
  </si>
  <si>
    <t>MERCANTIL DISTRIBUIDORA, S.A. DE C.V.</t>
  </si>
  <si>
    <t>11-203-129 (EJERCICIOS FISCALES 2017-2019) TC TB</t>
  </si>
  <si>
    <t>153/2017</t>
  </si>
  <si>
    <t>PLANTAS E INMUEBLES TG, S.A DE C.V.</t>
  </si>
  <si>
    <t>11-203-131 Y 11-203-132 (EJERCICIOS FISCALES 2017-2019) TC TB</t>
  </si>
  <si>
    <t>TREVIÑO QUIROGA MARIA DE LA LUZ</t>
  </si>
  <si>
    <t>11-051-004, 11-553-121 Y 11-553-182 (EJERCICIOS FISCALES 2017-2019) TC TB</t>
  </si>
  <si>
    <t>ESTRADA GARZA MABEL</t>
  </si>
  <si>
    <t>11-011-094 (EJERCICIOS FISCALES 2017-2019) TB</t>
  </si>
  <si>
    <t>13-024-013 (EJERCICIOS FISCALES 2017-2019) TC</t>
  </si>
  <si>
    <t>VIDEO VIDA, S.A. DE C.V.</t>
  </si>
  <si>
    <t>01-092-002 (EJERCICIOS FISCALES 2018-2019) TB</t>
  </si>
  <si>
    <t>228/2018</t>
  </si>
  <si>
    <t>GARCIA HERNANDEZ ALFONSO</t>
  </si>
  <si>
    <t>502/2017</t>
  </si>
  <si>
    <t>INMOBILIARIA NE, S.A. DE C.V.</t>
  </si>
  <si>
    <t>09-012-013 (EJERCICIOS FISCALES 2017-2019) TC</t>
  </si>
  <si>
    <t>776/2017</t>
  </si>
  <si>
    <t>INMOBILARIA ARE, S.A. DE C.V.</t>
  </si>
  <si>
    <t>11-015-169, 11-015-170 Y 11-015-171 (EJERCICIOS FISCALES 2017-2019) TC</t>
  </si>
  <si>
    <t>392/2017</t>
  </si>
  <si>
    <t>GONZALEZ GONZALEZ LAURA ESTHER</t>
  </si>
  <si>
    <t>27-009-008 (EJERCICIOS FISCALES 2013-2017)</t>
  </si>
  <si>
    <t>124/2017</t>
  </si>
  <si>
    <t>LOBO MORALES ROSA MARIA</t>
  </si>
  <si>
    <t>21-004-011 Y 11-537-045 (EJERCICIOS FISCALES 2017-2019) TB</t>
  </si>
  <si>
    <t>01/11/2018 Y 11/02/2019</t>
  </si>
  <si>
    <t>TORRES LOBO JULIO</t>
  </si>
  <si>
    <t>11-538-040 (EJERCICIOS FISCALES 2017 Y 2018) TB</t>
  </si>
  <si>
    <t>RUIZ ARREDONDO FERNANDO JOSE</t>
  </si>
  <si>
    <t>27-059-022 (EJERCICIOS FISCALES 2018-2019) TB</t>
  </si>
  <si>
    <t>139/2018</t>
  </si>
  <si>
    <t>08-005-010 (EJERCICIOS FISCALES 2017-2018) TC</t>
  </si>
  <si>
    <t>GUERRA VALLE MARIA TERESA</t>
  </si>
  <si>
    <t>724/2017</t>
  </si>
  <si>
    <t>GONZALEZ ALBUERNE FRANCISCO DARIO</t>
  </si>
  <si>
    <t>13-113-005 (EJERCICIOS FISALES 2017-2018) TC</t>
  </si>
  <si>
    <t>1237/2017</t>
  </si>
  <si>
    <t>VILLARREAL TREVIÑO ROSA MARIA</t>
  </si>
  <si>
    <t>01-110-008 (EJERCICIOS FISCALES 2017-2019) TB</t>
  </si>
  <si>
    <t>01-039-004 (EJERCICIOS FISCALES 2017-2019) TC</t>
  </si>
  <si>
    <t>245/2017</t>
  </si>
  <si>
    <t>YANEZ FLORES LUZ PERLA</t>
  </si>
  <si>
    <t xml:space="preserve">08-010-064 (EJERCICIOS FISCALES 2017-2019) TC </t>
  </si>
  <si>
    <t>854/2017</t>
  </si>
  <si>
    <t>GONZALEZ SANCHEZ FRANCISCO ANTONIO</t>
  </si>
  <si>
    <t>11-178-001 Y 16-038-004 (EJERCICIOS FISCALES 2018-2019) TB</t>
  </si>
  <si>
    <t>176/2018</t>
  </si>
  <si>
    <t>13-113-007 Y 13-113-017 (EJERCICIOS FISCALES 2018-2019)</t>
  </si>
  <si>
    <t>NASSAR MASSU OSCAR</t>
  </si>
  <si>
    <t>11-004-001 Y 19-021-001 (EJERCICIOS FISCALES 2017-2019) TC</t>
  </si>
  <si>
    <t>759/2017</t>
  </si>
  <si>
    <t>TREVIÑO GALLO MARIA JOSEFINA</t>
  </si>
  <si>
    <t>01-039-002 (EJERCICIOS FISCALES 2017-2019) TC</t>
  </si>
  <si>
    <t>312/2017</t>
  </si>
  <si>
    <t>POLIMEROS Y ADHESIVOS, S.A. DE C.V.</t>
  </si>
  <si>
    <t>32-007-207, 32-007-208, 32-007-209, 32-007-210, 32-007-211, 32-007-212, 32-007-213 Y 32-007-214 (EJERCICIOS FISCALES 2017-2019) TC</t>
  </si>
  <si>
    <t>DE LA GARZA VALLEJO SILVIA MARGARITA</t>
  </si>
  <si>
    <t>VILLARREAL GARZA RODOLFO GERARDO</t>
  </si>
  <si>
    <t>ACTINVER CASA DE BOLSA, S.A. DE C.V.</t>
  </si>
  <si>
    <t>08-038-002, 08-039-003 Y 13-043-001 (EJERCICIOS FISCALES 2017-2019) TB</t>
  </si>
  <si>
    <t>VILLARREAL MARTÍNEZ IRMINA</t>
  </si>
  <si>
    <t>10-000-309 (EJERCICIOS FISCALES 2017-2018) TB</t>
  </si>
  <si>
    <t>793/17</t>
  </si>
  <si>
    <t>07-090-004 Y 23-046-012 (EJERCICIOS FISCALES 2016-2018) TC</t>
  </si>
  <si>
    <t>07-046-040 (EJERCICIOS FISCALES 2016-2018) TC</t>
  </si>
  <si>
    <t>11-023-005, 11-023-006 Y 11-023-012 (EJERCICIOS FISCALES 2016-2018) TC</t>
  </si>
  <si>
    <t>18-016-005, 04-015-109 Y 04-015-108 (EJERCICIOS FISCALES 2017-2019) TC</t>
  </si>
  <si>
    <t>RIVERA BUENO MONICA</t>
  </si>
  <si>
    <t>95/2018</t>
  </si>
  <si>
    <t>RIVERA GARZA MANUEL</t>
  </si>
  <si>
    <t>11-005-027 Y 16-053-046 (EJERCICIOS FISCALES 2018-2019) TC</t>
  </si>
  <si>
    <t xml:space="preserve">15-018-009 Y 16-053-005 (EJERCICIOS FISCALES 2018-2019) </t>
  </si>
  <si>
    <t>HACIENDA SAN PATRICIO, S.A. DE C.V.</t>
  </si>
  <si>
    <t>16-052-001 (EJERCICIOS FISCALES 2017-2018) TC</t>
  </si>
  <si>
    <t>COMBURINDA, S.A. DE C.V.</t>
  </si>
  <si>
    <t xml:space="preserve">01-060-005 (EJERCICIOS FISCALES 2016-2018) TC </t>
  </si>
  <si>
    <t>FRACCIONADORA BOSQUES DE CHILUCA, S.A. DE C.V.</t>
  </si>
  <si>
    <t>14-033-021, 14-070-005 Y 14-070-006 (EJERCICIOS FISCALES 2017-2019) TC</t>
  </si>
  <si>
    <t>CENTRO EDUCATIVO KILIMANJARO, S.C.</t>
  </si>
  <si>
    <t>03-018-001 (EJERCICIOS FISCALES 2017-2019) TC</t>
  </si>
  <si>
    <t>TREVIÑO MARTINEZ JOSE LUIS</t>
  </si>
  <si>
    <t>01-170-011 (EJERCICIOS FISCALES 2015-2019) TC</t>
  </si>
  <si>
    <t>2190/2017</t>
  </si>
  <si>
    <t>13-177-022 (EJERCICIOS FISCALES 2015-2019) TC</t>
  </si>
  <si>
    <t>1214/2017</t>
  </si>
  <si>
    <t>SERRANO CANSECO MARIA TERESA</t>
  </si>
  <si>
    <t>11-044-003 (EJERCICIOS FISCALES 2019-2019) TB-TC</t>
  </si>
  <si>
    <t>DE VEGA PIÑON BLANCA AVELINA</t>
  </si>
  <si>
    <t>15-017-014 (EJERCICIOS FISCALES 2017-2019) TB</t>
  </si>
  <si>
    <t>354/2017</t>
  </si>
  <si>
    <t>MALDONADO GONZALEZ ELYNORA</t>
  </si>
  <si>
    <t>27-008-006 (EJERCICIOS FISCALES 2017-2019) TC</t>
  </si>
  <si>
    <t xml:space="preserve">BANCO NACIONAL DE MEXICO, S.A. </t>
  </si>
  <si>
    <t>11-032-009, 11-025-005 Y 11-010-037 EJERCICIOS FISCALES 2017-2018) TC</t>
  </si>
  <si>
    <t>604/2017</t>
  </si>
  <si>
    <t>Total de devoluciones para el año 2020</t>
  </si>
  <si>
    <t>MARTINEZ MARTINEZ PATRICIA EUGENIA</t>
  </si>
  <si>
    <t>13-022-014 (EJERCICIOS FISCALES 2017-2020) TC</t>
  </si>
  <si>
    <t>581/2017</t>
  </si>
  <si>
    <t>MARTINEZ Y MARTINEZ VERONICA CECILIA</t>
  </si>
  <si>
    <t>01-089-006 (EJERICICIOS FISCALES 2017-2020) TC</t>
  </si>
  <si>
    <t>CAÑADA FLORENCIA ALICIA</t>
  </si>
  <si>
    <t>01-178-026 Y 16-043-119 (EJERCICIOS FISCALES 2017-2020) TC TB</t>
  </si>
  <si>
    <t>708/2017</t>
  </si>
  <si>
    <t>DE LA GARZA TREVIÑO JORGE ROLANDO</t>
  </si>
  <si>
    <t>08-060-002 Y 16-002-003 (EJERCICIOS FISCALES 2017-2019) TC TB</t>
  </si>
  <si>
    <t>07-062-041 (EJERCICIOS FISCALES 2019-2020) TC ST</t>
  </si>
  <si>
    <t>MAIZ LOZANO BALVINA</t>
  </si>
  <si>
    <t>08-029-020 (EJERCICIOS FISCALES 2017-2020) TC</t>
  </si>
  <si>
    <t>744/2017</t>
  </si>
  <si>
    <t>15/01/2020 Y12/02/2020</t>
  </si>
  <si>
    <t>RENDON ELIZONDO MARIA DEL CARMEN</t>
  </si>
  <si>
    <t>13-221-011 Y 07-040-007 (EJERCICIOS FISCALES 2017-2020) TC</t>
  </si>
  <si>
    <t>433/2017</t>
  </si>
  <si>
    <t xml:space="preserve">ASSAD CAVAZOS MA LORENA </t>
  </si>
  <si>
    <t>18-005-006 (EJERCICIOS FISCALES (2017-2020) TC</t>
  </si>
  <si>
    <t>FLORES VILLARREAL PATRICIA DEL CARMEN</t>
  </si>
  <si>
    <t>21-008-009 (EJERCICIOS FISCALES 2017-2019) TC</t>
  </si>
  <si>
    <t>PAEZ IRIGOYEN MARIA DE LOURDES</t>
  </si>
  <si>
    <t>01-039-101, 01-039-104 Y 11-050-013 (EJERCICIOS FISCALES 2017-2019) TC</t>
  </si>
  <si>
    <t>01-062-001, 05-010-001 Y 11-008-126 (EJERCICIOS FISCALES 2017-2020) TC</t>
  </si>
  <si>
    <t>457/2017</t>
  </si>
  <si>
    <t>01-092-002 (EJERCICIO FISCAL 2020) TB</t>
  </si>
  <si>
    <t>08-029-030 (EJERCICIOS FISCALES 2017-2020) TC</t>
  </si>
  <si>
    <t>745/2017</t>
  </si>
  <si>
    <t>13-065-001 (EJERCICIOS FISCALES 2020) TC</t>
  </si>
  <si>
    <t>13-183-010, 18-003-002 Y 21-008-007 (EJERCICIOS FISCALES 2017-2020) TC</t>
  </si>
  <si>
    <t xml:space="preserve">                                                                           </t>
  </si>
  <si>
    <t>VILLARREAL FERNANDEZ MARIA CONCEPCIÓN</t>
  </si>
  <si>
    <t>01-064-021 01-085-173, 11-005-009 Y 11-005-036, (EJERCICIOS FISCALES 2017-2020) TC</t>
  </si>
  <si>
    <t>GONZALEZ FLORES JOSE ANTONIO</t>
  </si>
  <si>
    <t>01-089-008 Y 08-042-030 (EJERCICIOS FISCALES 2017-2020) TC</t>
  </si>
  <si>
    <t>478/2017</t>
  </si>
  <si>
    <t>16-005-016 (EJERCICIOS FISCALES 2017-2020) TB</t>
  </si>
  <si>
    <t>27-009-008 (EJERCICIO FISCAL 2020) TC</t>
  </si>
  <si>
    <t>16-012-004 (EJERCICIOS FISCALES DEL 2017-2020) TB</t>
  </si>
  <si>
    <t>30/092020</t>
  </si>
  <si>
    <t>INMOBILIARIA TRECASA, S.A. DE C.V.</t>
  </si>
  <si>
    <t>01-015-016 (EJERCICIOS FISCALES 2017-2020)  TC ST</t>
  </si>
  <si>
    <t>503/2018</t>
  </si>
  <si>
    <t>ALLEN SILLER ELISA ESTHELA</t>
  </si>
  <si>
    <t>01-053-028, 07017-003 Y 07-053-004 (EJERCICIO FISCALES 2017-2020) TC Y SB</t>
  </si>
  <si>
    <t>393/2017</t>
  </si>
  <si>
    <t>NAHIM ARREOLA LEAL</t>
  </si>
  <si>
    <t>01-187-016 (EJERCICIOS FISCALES 2017-2020) TC Y SB</t>
  </si>
  <si>
    <t xml:space="preserve"> DE LA GARZA MARTINEZ MARIA ELENA </t>
  </si>
  <si>
    <t>11-033-024 (EJERCICIOS FISCALES 2017-2020) TC Y SB</t>
  </si>
  <si>
    <t>LOBEIRA PEREZ ROCIO DEL PILAR</t>
  </si>
  <si>
    <t>13-073-024 (EJERCICIOS FISCALES 2017-2018) TB</t>
  </si>
  <si>
    <t>797/2017</t>
  </si>
  <si>
    <t>RUIZ VELAZCO  DE LA GARZA MARIA CATALINA</t>
  </si>
  <si>
    <t>08-005-032 (EJERCICIOS FISCALES 2017-2020) TC</t>
  </si>
  <si>
    <t>758/2017</t>
  </si>
  <si>
    <t>Total de devoluciones para el año 2021</t>
  </si>
  <si>
    <t>VILLARREAL IGLESIAS JOSE DANIEL</t>
  </si>
  <si>
    <t>08-010-045 (EJERCICIOS FISCALES 2019 Y 2020) TC</t>
  </si>
  <si>
    <t>62/2019</t>
  </si>
  <si>
    <t>YAÑEZ FLORES LUZ PERLA</t>
  </si>
  <si>
    <t>01-042-011 (EJERCICIOS FISCALES 2017-2019) TB</t>
  </si>
  <si>
    <t>795/2017</t>
  </si>
  <si>
    <t>TREVIÑO ELIZONDO JOE HUMBERTO</t>
  </si>
  <si>
    <t>09-013-265 (EJERCICIOS FISCALES 2017-2020) TB</t>
  </si>
  <si>
    <t>795/2021</t>
  </si>
  <si>
    <t>16-053-005 (EJERCICIOS FISCALES 2018-2021) TB</t>
  </si>
  <si>
    <t>SEGÚN RESOLUCIÓN DE FECHA 09/03/2021, EJERCICIO FISCAL 2016</t>
  </si>
  <si>
    <t>276/2016</t>
  </si>
  <si>
    <t>13-177-021 (EJERCICIOS FISCALES 2015-2017) TC</t>
  </si>
  <si>
    <t>1213/2017</t>
  </si>
  <si>
    <t>BUENO BARRERA GUILLERMO</t>
  </si>
  <si>
    <t>787/2017</t>
  </si>
  <si>
    <t>08-026-002 (EJERCICIOS FISCALES 2017-2021)  TC</t>
  </si>
  <si>
    <t>CORTE AL 30 DE JUNIO DE 2021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</si>
</sst>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0.0"/>
    <numFmt numFmtId="180" formatCode="mmm\-yyyy"/>
    <numFmt numFmtId="181" formatCode="_-* #,##0_-;\-* #,##0_-;_-* &quot;-&quot;??_-;_-@_-"/>
    <numFmt numFmtId="182" formatCode="[$-80A]dddd\,\ dd&quot; de &quot;mmmm&quot; de &quot;yyyy"/>
    <numFmt numFmtId="183" formatCode="[$-80A]d&quot; de &quot;mmmm&quot; de &quot;yyyy;@"/>
    <numFmt numFmtId="184" formatCode="dd/mm/yyyy;@"/>
    <numFmt numFmtId="185" formatCode="_-* #,##0.0_-;\-* #,##0.0_-;_-* &quot;-&quot;??_-;_-@_-"/>
    <numFmt numFmtId="186" formatCode="_-* #,##0.000_-;\-* #,##0.000_-;_-* &quot;-&quot;??_-;_-@_-"/>
  </numFmts>
  <fonts count="48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3" fontId="5" fillId="0" borderId="0" xfId="49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43" fontId="5" fillId="0" borderId="0" xfId="49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43" fontId="5" fillId="33" borderId="0" xfId="49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3" fontId="9" fillId="33" borderId="12" xfId="49" applyFont="1" applyFill="1" applyBorder="1" applyAlignment="1">
      <alignment horizontal="center" vertical="center"/>
    </xf>
    <xf numFmtId="43" fontId="9" fillId="33" borderId="12" xfId="49" applyFont="1" applyFill="1" applyBorder="1" applyAlignment="1">
      <alignment horizontal="center" vertical="justify"/>
    </xf>
    <xf numFmtId="43" fontId="5" fillId="33" borderId="0" xfId="49" applyFont="1" applyFill="1" applyBorder="1" applyAlignment="1">
      <alignment/>
    </xf>
    <xf numFmtId="43" fontId="6" fillId="33" borderId="0" xfId="49" applyFont="1" applyFill="1" applyBorder="1" applyAlignment="1">
      <alignment horizontal="right" vertical="top" wrapText="1"/>
    </xf>
    <xf numFmtId="43" fontId="5" fillId="33" borderId="0" xfId="49" applyFont="1" applyFill="1" applyBorder="1" applyAlignment="1">
      <alignment/>
    </xf>
    <xf numFmtId="43" fontId="5" fillId="33" borderId="0" xfId="49" applyFont="1" applyFill="1" applyBorder="1" applyAlignment="1">
      <alignment horizontal="right" vertical="center"/>
    </xf>
    <xf numFmtId="43" fontId="6" fillId="33" borderId="0" xfId="49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right"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wrapText="1"/>
    </xf>
    <xf numFmtId="43" fontId="5" fillId="33" borderId="0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wrapText="1"/>
    </xf>
    <xf numFmtId="43" fontId="5" fillId="35" borderId="0" xfId="49" applyFont="1" applyFill="1" applyBorder="1" applyAlignment="1">
      <alignment horizontal="right" vertical="center"/>
    </xf>
    <xf numFmtId="43" fontId="5" fillId="35" borderId="0" xfId="49" applyFont="1" applyFill="1" applyBorder="1" applyAlignment="1">
      <alignment vertical="center"/>
    </xf>
    <xf numFmtId="0" fontId="5" fillId="35" borderId="0" xfId="0" applyFont="1" applyFill="1" applyBorder="1" applyAlignment="1">
      <alignment horizontal="right" vertical="center"/>
    </xf>
    <xf numFmtId="14" fontId="5" fillId="35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wrapText="1"/>
    </xf>
    <xf numFmtId="43" fontId="5" fillId="0" borderId="12" xfId="49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3" fontId="5" fillId="0" borderId="12" xfId="49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1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1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justify" vertical="justify" wrapText="1"/>
    </xf>
    <xf numFmtId="43" fontId="5" fillId="0" borderId="12" xfId="49" applyFont="1" applyBorder="1" applyAlignment="1">
      <alignment vertical="center"/>
    </xf>
    <xf numFmtId="0" fontId="5" fillId="0" borderId="12" xfId="0" applyFont="1" applyBorder="1" applyAlignment="1">
      <alignment wrapText="1"/>
    </xf>
    <xf numFmtId="43" fontId="5" fillId="0" borderId="12" xfId="49" applyFont="1" applyBorder="1" applyAlignment="1">
      <alignment horizontal="right" vertical="center"/>
    </xf>
    <xf numFmtId="1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43" fontId="5" fillId="0" borderId="12" xfId="49" applyFont="1" applyBorder="1" applyAlignment="1">
      <alignment horizontal="right"/>
    </xf>
    <xf numFmtId="43" fontId="5" fillId="0" borderId="12" xfId="49" applyFont="1" applyBorder="1" applyAlignment="1">
      <alignment/>
    </xf>
    <xf numFmtId="14" fontId="5" fillId="0" borderId="12" xfId="0" applyNumberFormat="1" applyFont="1" applyBorder="1" applyAlignment="1">
      <alignment horizontal="right"/>
    </xf>
    <xf numFmtId="18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/>
    </xf>
    <xf numFmtId="43" fontId="5" fillId="0" borderId="12" xfId="49" applyFont="1" applyFill="1" applyBorder="1" applyAlignment="1">
      <alignment horizontal="right"/>
    </xf>
    <xf numFmtId="43" fontId="5" fillId="0" borderId="12" xfId="49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184" fontId="5" fillId="0" borderId="12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/>
    </xf>
    <xf numFmtId="184" fontId="5" fillId="0" borderId="12" xfId="0" applyNumberFormat="1" applyFont="1" applyBorder="1" applyAlignment="1">
      <alignment horizontal="right" vertical="center"/>
    </xf>
    <xf numFmtId="184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43" fontId="5" fillId="0" borderId="12" xfId="49" applyFont="1" applyFill="1" applyBorder="1" applyAlignment="1">
      <alignment horizontal="right" vertical="center" wrapText="1"/>
    </xf>
    <xf numFmtId="43" fontId="5" fillId="0" borderId="12" xfId="49" applyFont="1" applyFill="1" applyBorder="1" applyAlignment="1">
      <alignment vertical="center" wrapText="1"/>
    </xf>
    <xf numFmtId="0" fontId="5" fillId="0" borderId="12" xfId="0" applyFont="1" applyBorder="1" applyAlignment="1">
      <alignment horizontal="right" vertical="center" wrapText="1"/>
    </xf>
    <xf numFmtId="18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184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justify" wrapText="1"/>
    </xf>
    <xf numFmtId="43" fontId="5" fillId="0" borderId="12" xfId="49" applyFont="1" applyFill="1" applyBorder="1" applyAlignment="1">
      <alignment/>
    </xf>
    <xf numFmtId="43" fontId="6" fillId="0" borderId="12" xfId="49" applyFont="1" applyBorder="1" applyAlignment="1">
      <alignment horizontal="right" vertical="center" wrapText="1"/>
    </xf>
    <xf numFmtId="43" fontId="5" fillId="0" borderId="12" xfId="49" applyFont="1" applyBorder="1" applyAlignment="1">
      <alignment/>
    </xf>
    <xf numFmtId="4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43" fontId="5" fillId="0" borderId="12" xfId="49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3" fontId="6" fillId="0" borderId="12" xfId="49" applyFont="1" applyBorder="1" applyAlignment="1">
      <alignment horizontal="right" vertical="top" wrapText="1"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43" fontId="6" fillId="34" borderId="12" xfId="49" applyFont="1" applyFill="1" applyBorder="1" applyAlignment="1">
      <alignment horizontal="right" vertical="center"/>
    </xf>
    <xf numFmtId="4" fontId="6" fillId="34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3" fontId="5" fillId="0" borderId="13" xfId="49" applyFont="1" applyFill="1" applyBorder="1" applyAlignment="1">
      <alignment horizontal="right" vertical="center"/>
    </xf>
    <xf numFmtId="43" fontId="5" fillId="0" borderId="13" xfId="49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14" fontId="5" fillId="0" borderId="13" xfId="0" applyNumberFormat="1" applyFont="1" applyFill="1" applyBorder="1" applyAlignment="1">
      <alignment horizontal="right" vertical="center" wrapText="1"/>
    </xf>
    <xf numFmtId="14" fontId="5" fillId="0" borderId="12" xfId="0" applyNumberFormat="1" applyFont="1" applyFill="1" applyBorder="1" applyAlignment="1">
      <alignment horizontal="right" vertical="center" wrapText="1"/>
    </xf>
    <xf numFmtId="43" fontId="47" fillId="0" borderId="12" xfId="49" applyFont="1" applyBorder="1" applyAlignment="1">
      <alignment horizontal="right" vertical="center"/>
    </xf>
    <xf numFmtId="43" fontId="47" fillId="0" borderId="12" xfId="49" applyFont="1" applyBorder="1" applyAlignment="1">
      <alignment horizontal="right" vertical="center" wrapText="1"/>
    </xf>
    <xf numFmtId="43" fontId="47" fillId="0" borderId="12" xfId="49" applyFont="1" applyBorder="1" applyAlignment="1">
      <alignment/>
    </xf>
    <xf numFmtId="43" fontId="47" fillId="0" borderId="12" xfId="49" applyFont="1" applyBorder="1" applyAlignment="1">
      <alignment vertical="center"/>
    </xf>
    <xf numFmtId="43" fontId="47" fillId="0" borderId="12" xfId="49" applyFont="1" applyFill="1" applyBorder="1" applyAlignment="1">
      <alignment horizontal="right" vertical="center"/>
    </xf>
    <xf numFmtId="43" fontId="47" fillId="0" borderId="12" xfId="49" applyFont="1" applyBorder="1" applyAlignment="1">
      <alignment/>
    </xf>
    <xf numFmtId="43" fontId="47" fillId="0" borderId="12" xfId="49" applyFont="1" applyBorder="1" applyAlignment="1">
      <alignment horizontal="right"/>
    </xf>
    <xf numFmtId="43" fontId="47" fillId="0" borderId="12" xfId="49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3" fontId="5" fillId="35" borderId="15" xfId="49" applyFont="1" applyFill="1" applyBorder="1" applyAlignment="1">
      <alignment horizontal="right" vertical="center"/>
    </xf>
    <xf numFmtId="43" fontId="5" fillId="35" borderId="15" xfId="49" applyFont="1" applyFill="1" applyBorder="1" applyAlignment="1">
      <alignment vertical="center"/>
    </xf>
    <xf numFmtId="0" fontId="5" fillId="35" borderId="15" xfId="0" applyFont="1" applyFill="1" applyBorder="1" applyAlignment="1">
      <alignment horizontal="right" vertical="center"/>
    </xf>
    <xf numFmtId="14" fontId="5" fillId="35" borderId="16" xfId="0" applyNumberFormat="1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vertical="center"/>
    </xf>
    <xf numFmtId="14" fontId="5" fillId="35" borderId="18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0" fontId="8" fillId="33" borderId="14" xfId="0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0" fontId="10" fillId="33" borderId="19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43" fontId="8" fillId="33" borderId="20" xfId="49" applyFont="1" applyFill="1" applyBorder="1" applyAlignment="1">
      <alignment horizontal="right"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43" fontId="10" fillId="0" borderId="0" xfId="49" applyFont="1" applyBorder="1" applyAlignment="1">
      <alignment horizontal="right"/>
    </xf>
    <xf numFmtId="43" fontId="10" fillId="0" borderId="0" xfId="49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35" borderId="17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vertical="center" wrapText="1"/>
    </xf>
    <xf numFmtId="43" fontId="10" fillId="35" borderId="0" xfId="49" applyFont="1" applyFill="1" applyBorder="1" applyAlignment="1">
      <alignment horizontal="right" vertical="center"/>
    </xf>
    <xf numFmtId="43" fontId="10" fillId="35" borderId="0" xfId="49" applyFont="1" applyFill="1" applyBorder="1" applyAlignment="1">
      <alignment vertical="center"/>
    </xf>
    <xf numFmtId="0" fontId="10" fillId="35" borderId="0" xfId="0" applyFont="1" applyFill="1" applyBorder="1" applyAlignment="1">
      <alignment horizontal="right" vertical="center"/>
    </xf>
    <xf numFmtId="14" fontId="10" fillId="35" borderId="18" xfId="0" applyNumberFormat="1" applyFont="1" applyFill="1" applyBorder="1" applyAlignment="1">
      <alignment horizontal="right" vertical="center" wrapText="1"/>
    </xf>
    <xf numFmtId="43" fontId="5" fillId="0" borderId="12" xfId="49" applyFont="1" applyBorder="1" applyAlignment="1">
      <alignment vertical="center" wrapText="1"/>
    </xf>
    <xf numFmtId="14" fontId="5" fillId="0" borderId="12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vertical="center" wrapText="1"/>
    </xf>
    <xf numFmtId="43" fontId="10" fillId="35" borderId="15" xfId="49" applyFont="1" applyFill="1" applyBorder="1" applyAlignment="1">
      <alignment horizontal="right" vertical="center"/>
    </xf>
    <xf numFmtId="43" fontId="10" fillId="35" borderId="15" xfId="49" applyFont="1" applyFill="1" applyBorder="1" applyAlignment="1">
      <alignment vertical="center"/>
    </xf>
    <xf numFmtId="0" fontId="10" fillId="35" borderId="15" xfId="0" applyFont="1" applyFill="1" applyBorder="1" applyAlignment="1">
      <alignment horizontal="right" vertical="center"/>
    </xf>
    <xf numFmtId="14" fontId="10" fillId="35" borderId="16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5" fillId="36" borderId="0" xfId="0" applyFont="1" applyFill="1" applyBorder="1" applyAlignment="1">
      <alignment vertical="center" wrapText="1"/>
    </xf>
    <xf numFmtId="43" fontId="5" fillId="36" borderId="0" xfId="49" applyFont="1" applyFill="1" applyBorder="1" applyAlignment="1">
      <alignment horizontal="right" vertical="center"/>
    </xf>
    <xf numFmtId="43" fontId="5" fillId="36" borderId="0" xfId="49" applyFont="1" applyFill="1" applyBorder="1" applyAlignment="1">
      <alignment vertical="center"/>
    </xf>
    <xf numFmtId="0" fontId="5" fillId="36" borderId="0" xfId="0" applyFont="1" applyFill="1" applyBorder="1" applyAlignment="1">
      <alignment horizontal="right" vertical="center"/>
    </xf>
    <xf numFmtId="0" fontId="5" fillId="36" borderId="0" xfId="0" applyFont="1" applyFill="1" applyBorder="1" applyAlignment="1">
      <alignment horizontal="center" vertical="center"/>
    </xf>
    <xf numFmtId="14" fontId="5" fillId="36" borderId="0" xfId="0" applyNumberFormat="1" applyFont="1" applyFill="1" applyBorder="1" applyAlignment="1">
      <alignment horizontal="right" vertical="center" wrapText="1"/>
    </xf>
    <xf numFmtId="0" fontId="10" fillId="36" borderId="12" xfId="0" applyFont="1" applyFill="1" applyBorder="1" applyAlignment="1">
      <alignment vertical="center"/>
    </xf>
    <xf numFmtId="0" fontId="10" fillId="36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vertical="center" wrapText="1"/>
    </xf>
    <xf numFmtId="43" fontId="10" fillId="36" borderId="12" xfId="49" applyFont="1" applyFill="1" applyBorder="1" applyAlignment="1">
      <alignment horizontal="right" vertical="center"/>
    </xf>
    <xf numFmtId="43" fontId="10" fillId="36" borderId="12" xfId="49" applyFont="1" applyFill="1" applyBorder="1" applyAlignment="1">
      <alignment vertical="center"/>
    </xf>
    <xf numFmtId="0" fontId="10" fillId="36" borderId="12" xfId="0" applyFont="1" applyFill="1" applyBorder="1" applyAlignment="1">
      <alignment horizontal="right" vertical="center"/>
    </xf>
    <xf numFmtId="14" fontId="10" fillId="36" borderId="12" xfId="0" applyNumberFormat="1" applyFont="1" applyFill="1" applyBorder="1" applyAlignment="1">
      <alignment horizontal="right" vertical="center" wrapText="1"/>
    </xf>
    <xf numFmtId="0" fontId="5" fillId="36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43" fontId="10" fillId="0" borderId="12" xfId="49" applyFont="1" applyFill="1" applyBorder="1" applyAlignment="1">
      <alignment horizontal="right" vertical="center"/>
    </xf>
    <xf numFmtId="43" fontId="10" fillId="0" borderId="12" xfId="49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" fontId="5" fillId="0" borderId="12" xfId="0" applyNumberFormat="1" applyFont="1" applyBorder="1" applyAlignment="1">
      <alignment horizontal="center" vertical="center"/>
    </xf>
    <xf numFmtId="1" fontId="5" fillId="36" borderId="12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81" fontId="5" fillId="0" borderId="12" xfId="49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" fontId="8" fillId="33" borderId="2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1" fontId="8" fillId="33" borderId="20" xfId="49" applyNumberFormat="1" applyFont="1" applyFill="1" applyBorder="1" applyAlignment="1">
      <alignment horizontal="center"/>
    </xf>
    <xf numFmtId="14" fontId="10" fillId="36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3" fontId="8" fillId="33" borderId="20" xfId="49" applyFont="1" applyFill="1" applyBorder="1" applyAlignment="1">
      <alignment horizontal="center"/>
    </xf>
    <xf numFmtId="0" fontId="5" fillId="36" borderId="12" xfId="0" applyFont="1" applyFill="1" applyBorder="1" applyAlignment="1">
      <alignment vertical="center" wrapText="1"/>
    </xf>
    <xf numFmtId="0" fontId="5" fillId="36" borderId="12" xfId="0" applyFont="1" applyFill="1" applyBorder="1" applyAlignment="1">
      <alignment horizontal="center" vertical="center"/>
    </xf>
    <xf numFmtId="43" fontId="5" fillId="36" borderId="12" xfId="49" applyFont="1" applyFill="1" applyBorder="1" applyAlignment="1">
      <alignment horizontal="right" vertical="center"/>
    </xf>
    <xf numFmtId="43" fontId="5" fillId="36" borderId="12" xfId="49" applyFont="1" applyFill="1" applyBorder="1" applyAlignment="1">
      <alignment vertical="center"/>
    </xf>
    <xf numFmtId="0" fontId="5" fillId="36" borderId="12" xfId="0" applyFont="1" applyFill="1" applyBorder="1" applyAlignment="1">
      <alignment horizontal="right" vertical="center"/>
    </xf>
    <xf numFmtId="14" fontId="5" fillId="36" borderId="12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4"/>
  <sheetViews>
    <sheetView tabSelected="1" zoomScale="130" zoomScaleNormal="130" zoomScalePageLayoutView="0" workbookViewId="0" topLeftCell="A1">
      <pane ySplit="3" topLeftCell="A1101" activePane="bottomLeft" state="frozen"/>
      <selection pane="topLeft" activeCell="A1" sqref="A1"/>
      <selection pane="bottomLeft" activeCell="A1173" sqref="A1173"/>
    </sheetView>
  </sheetViews>
  <sheetFormatPr defaultColWidth="9.33203125" defaultRowHeight="11.25"/>
  <cols>
    <col min="1" max="1" width="33.66015625" style="1" customWidth="1"/>
    <col min="2" max="2" width="4.83203125" style="3" customWidth="1"/>
    <col min="3" max="3" width="45.66015625" style="1" customWidth="1"/>
    <col min="4" max="4" width="6.66015625" style="3" customWidth="1"/>
    <col min="5" max="5" width="13.5" style="4" customWidth="1"/>
    <col min="6" max="6" width="14.5" style="4" customWidth="1"/>
    <col min="7" max="7" width="13.66015625" style="4" customWidth="1"/>
    <col min="8" max="8" width="11.33203125" style="4" bestFit="1" customWidth="1"/>
    <col min="9" max="9" width="14.66015625" style="4" customWidth="1"/>
    <col min="10" max="10" width="10.33203125" style="4" customWidth="1"/>
    <col min="11" max="11" width="10" style="6" bestFit="1" customWidth="1"/>
    <col min="12" max="12" width="9.16015625" style="6" customWidth="1"/>
    <col min="13" max="13" width="13.83203125" style="4" bestFit="1" customWidth="1"/>
    <col min="14" max="14" width="11" style="1" customWidth="1"/>
    <col min="15" max="15" width="15.33203125" style="3" customWidth="1"/>
    <col min="16" max="16" width="18.5" style="135" bestFit="1" customWidth="1"/>
    <col min="17" max="16384" width="9.33203125" style="1" customWidth="1"/>
  </cols>
  <sheetData>
    <row r="1" spans="1:2" ht="12.75">
      <c r="A1" s="169" t="s">
        <v>2182</v>
      </c>
      <c r="B1" s="12"/>
    </row>
    <row r="2" spans="1:16" s="5" customFormat="1" ht="64.5" customHeight="1">
      <c r="A2" s="217" t="s">
        <v>1388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</row>
    <row r="3" spans="1:16" s="24" customFormat="1" ht="16.5" customHeight="1">
      <c r="A3" s="23" t="s">
        <v>1075</v>
      </c>
      <c r="B3" s="23" t="s">
        <v>1079</v>
      </c>
      <c r="C3" s="23" t="s">
        <v>1080</v>
      </c>
      <c r="D3" s="23"/>
      <c r="E3" s="25" t="s">
        <v>1076</v>
      </c>
      <c r="F3" s="25" t="s">
        <v>1077</v>
      </c>
      <c r="G3" s="25" t="s">
        <v>1078</v>
      </c>
      <c r="H3" s="25" t="s">
        <v>89</v>
      </c>
      <c r="I3" s="26" t="s">
        <v>632</v>
      </c>
      <c r="J3" s="26" t="s">
        <v>633</v>
      </c>
      <c r="K3" s="25" t="s">
        <v>983</v>
      </c>
      <c r="L3" s="25" t="s">
        <v>984</v>
      </c>
      <c r="M3" s="25" t="s">
        <v>1073</v>
      </c>
      <c r="N3" s="23" t="s">
        <v>1074</v>
      </c>
      <c r="O3" s="23" t="s">
        <v>1033</v>
      </c>
      <c r="P3" s="136" t="s">
        <v>163</v>
      </c>
    </row>
    <row r="4" spans="1:16" ht="9">
      <c r="A4" s="36" t="s">
        <v>1113</v>
      </c>
      <c r="B4" s="70">
        <v>2001</v>
      </c>
      <c r="C4" s="95" t="s">
        <v>1086</v>
      </c>
      <c r="D4" s="190">
        <v>1</v>
      </c>
      <c r="E4" s="96">
        <v>19315.32</v>
      </c>
      <c r="F4" s="96">
        <v>472.1</v>
      </c>
      <c r="G4" s="96">
        <v>2720.77</v>
      </c>
      <c r="H4" s="96">
        <v>0</v>
      </c>
      <c r="I4" s="96"/>
      <c r="J4" s="96"/>
      <c r="K4" s="96">
        <v>0</v>
      </c>
      <c r="L4" s="96">
        <v>0</v>
      </c>
      <c r="M4" s="96">
        <f aca="true" t="shared" si="0" ref="M4:M15">SUM(E4:L4)</f>
        <v>22508.19</v>
      </c>
      <c r="N4" s="94"/>
      <c r="O4" s="105"/>
      <c r="P4" s="137"/>
    </row>
    <row r="5" spans="1:16" ht="18">
      <c r="A5" s="36" t="s">
        <v>1121</v>
      </c>
      <c r="B5" s="70">
        <v>2001</v>
      </c>
      <c r="C5" s="95" t="s">
        <v>1090</v>
      </c>
      <c r="D5" s="190">
        <v>3</v>
      </c>
      <c r="E5" s="96">
        <v>4148.22</v>
      </c>
      <c r="F5" s="96">
        <v>151.78</v>
      </c>
      <c r="G5" s="96">
        <v>769.5</v>
      </c>
      <c r="H5" s="96">
        <v>0</v>
      </c>
      <c r="I5" s="96"/>
      <c r="J5" s="96"/>
      <c r="K5" s="96">
        <v>0</v>
      </c>
      <c r="L5" s="96">
        <v>0</v>
      </c>
      <c r="M5" s="96">
        <f t="shared" si="0"/>
        <v>5069.5</v>
      </c>
      <c r="N5" s="94"/>
      <c r="O5" s="105"/>
      <c r="P5" s="137"/>
    </row>
    <row r="6" spans="1:16" ht="18">
      <c r="A6" s="36" t="s">
        <v>1131</v>
      </c>
      <c r="B6" s="70">
        <v>2001</v>
      </c>
      <c r="C6" s="95" t="s">
        <v>1087</v>
      </c>
      <c r="D6" s="190">
        <v>3</v>
      </c>
      <c r="E6" s="92">
        <v>2816.14</v>
      </c>
      <c r="F6" s="92">
        <v>271.57</v>
      </c>
      <c r="G6" s="92">
        <v>1292.35</v>
      </c>
      <c r="H6" s="92">
        <v>0</v>
      </c>
      <c r="I6" s="92"/>
      <c r="J6" s="92"/>
      <c r="K6" s="92">
        <v>0</v>
      </c>
      <c r="L6" s="92">
        <v>0</v>
      </c>
      <c r="M6" s="92">
        <f t="shared" si="0"/>
        <v>4380.0599999999995</v>
      </c>
      <c r="N6" s="94"/>
      <c r="O6" s="105"/>
      <c r="P6" s="137"/>
    </row>
    <row r="7" spans="1:16" ht="9">
      <c r="A7" s="36" t="s">
        <v>299</v>
      </c>
      <c r="B7" s="70">
        <v>2001</v>
      </c>
      <c r="C7" s="95" t="s">
        <v>1091</v>
      </c>
      <c r="D7" s="190">
        <v>1</v>
      </c>
      <c r="E7" s="92">
        <v>3121</v>
      </c>
      <c r="F7" s="92">
        <v>259.67</v>
      </c>
      <c r="G7" s="92">
        <v>1580.46</v>
      </c>
      <c r="H7" s="92">
        <v>0</v>
      </c>
      <c r="I7" s="92"/>
      <c r="J7" s="92"/>
      <c r="K7" s="92">
        <v>0</v>
      </c>
      <c r="L7" s="92">
        <v>0</v>
      </c>
      <c r="M7" s="92">
        <f t="shared" si="0"/>
        <v>4961.13</v>
      </c>
      <c r="N7" s="94"/>
      <c r="O7" s="105"/>
      <c r="P7" s="137"/>
    </row>
    <row r="8" spans="1:16" ht="12" customHeight="1">
      <c r="A8" s="36" t="s">
        <v>1081</v>
      </c>
      <c r="B8" s="70">
        <v>2001</v>
      </c>
      <c r="C8" s="95" t="s">
        <v>1082</v>
      </c>
      <c r="D8" s="190">
        <v>2</v>
      </c>
      <c r="E8" s="92">
        <v>263650</v>
      </c>
      <c r="F8" s="92">
        <v>55551</v>
      </c>
      <c r="G8" s="92">
        <v>220248.69</v>
      </c>
      <c r="H8" s="92">
        <v>0</v>
      </c>
      <c r="I8" s="92"/>
      <c r="J8" s="92"/>
      <c r="K8" s="92">
        <v>0</v>
      </c>
      <c r="L8" s="92">
        <v>0</v>
      </c>
      <c r="M8" s="92">
        <f t="shared" si="0"/>
        <v>539449.69</v>
      </c>
      <c r="N8" s="94"/>
      <c r="O8" s="105"/>
      <c r="P8" s="137"/>
    </row>
    <row r="9" spans="1:16" ht="20.25" customHeight="1">
      <c r="A9" s="36" t="s">
        <v>1114</v>
      </c>
      <c r="B9" s="70">
        <v>2001</v>
      </c>
      <c r="C9" s="65" t="s">
        <v>1089</v>
      </c>
      <c r="D9" s="190">
        <v>9</v>
      </c>
      <c r="E9" s="96">
        <v>5961.76</v>
      </c>
      <c r="F9" s="96">
        <v>217.95</v>
      </c>
      <c r="G9" s="96">
        <v>1104.91</v>
      </c>
      <c r="H9" s="96">
        <v>0</v>
      </c>
      <c r="I9" s="96"/>
      <c r="J9" s="96"/>
      <c r="K9" s="96">
        <v>0</v>
      </c>
      <c r="L9" s="96">
        <v>0</v>
      </c>
      <c r="M9" s="96">
        <f t="shared" si="0"/>
        <v>7284.62</v>
      </c>
      <c r="N9" s="94"/>
      <c r="O9" s="105"/>
      <c r="P9" s="137"/>
    </row>
    <row r="10" spans="1:16" ht="18">
      <c r="A10" s="36" t="s">
        <v>1111</v>
      </c>
      <c r="B10" s="70">
        <v>2001</v>
      </c>
      <c r="C10" s="95" t="s">
        <v>1084</v>
      </c>
      <c r="D10" s="190">
        <v>1</v>
      </c>
      <c r="E10" s="92">
        <v>42345</v>
      </c>
      <c r="F10" s="92">
        <v>8922</v>
      </c>
      <c r="G10" s="92">
        <v>35374</v>
      </c>
      <c r="H10" s="92">
        <v>0</v>
      </c>
      <c r="I10" s="92"/>
      <c r="J10" s="92"/>
      <c r="K10" s="92">
        <v>0</v>
      </c>
      <c r="L10" s="92">
        <v>0</v>
      </c>
      <c r="M10" s="92">
        <f t="shared" si="0"/>
        <v>86641</v>
      </c>
      <c r="N10" s="94"/>
      <c r="O10" s="105"/>
      <c r="P10" s="137"/>
    </row>
    <row r="11" spans="1:16" ht="18">
      <c r="A11" s="36" t="s">
        <v>1110</v>
      </c>
      <c r="B11" s="70">
        <v>2001</v>
      </c>
      <c r="C11" s="95" t="s">
        <v>1083</v>
      </c>
      <c r="D11" s="190">
        <v>1</v>
      </c>
      <c r="E11" s="92">
        <v>54723</v>
      </c>
      <c r="F11" s="92">
        <v>11530.13</v>
      </c>
      <c r="G11" s="92">
        <v>45714.65</v>
      </c>
      <c r="H11" s="92">
        <v>0</v>
      </c>
      <c r="I11" s="92"/>
      <c r="J11" s="92"/>
      <c r="K11" s="92">
        <v>0</v>
      </c>
      <c r="L11" s="92">
        <v>0</v>
      </c>
      <c r="M11" s="92">
        <f t="shared" si="0"/>
        <v>111967.78</v>
      </c>
      <c r="N11" s="94"/>
      <c r="O11" s="105"/>
      <c r="P11" s="137"/>
    </row>
    <row r="12" spans="1:16" ht="18">
      <c r="A12" s="36" t="s">
        <v>315</v>
      </c>
      <c r="B12" s="70">
        <v>2001</v>
      </c>
      <c r="C12" s="95" t="s">
        <v>1092</v>
      </c>
      <c r="D12" s="190">
        <v>10</v>
      </c>
      <c r="E12" s="92">
        <v>207823</v>
      </c>
      <c r="F12" s="92">
        <v>7798.56</v>
      </c>
      <c r="G12" s="92">
        <v>55479.93</v>
      </c>
      <c r="H12" s="92">
        <v>0</v>
      </c>
      <c r="I12" s="92"/>
      <c r="J12" s="92"/>
      <c r="K12" s="92">
        <v>0</v>
      </c>
      <c r="L12" s="92">
        <v>0</v>
      </c>
      <c r="M12" s="92">
        <f t="shared" si="0"/>
        <v>271101.49</v>
      </c>
      <c r="N12" s="94"/>
      <c r="O12" s="105"/>
      <c r="P12" s="137"/>
    </row>
    <row r="13" spans="1:16" ht="18">
      <c r="A13" s="36" t="s">
        <v>1112</v>
      </c>
      <c r="B13" s="70">
        <v>2001</v>
      </c>
      <c r="C13" s="95" t="s">
        <v>1085</v>
      </c>
      <c r="D13" s="190">
        <v>2</v>
      </c>
      <c r="E13" s="96">
        <v>117558</v>
      </c>
      <c r="F13" s="96">
        <v>8840.36</v>
      </c>
      <c r="G13" s="96">
        <v>45187.38</v>
      </c>
      <c r="H13" s="96">
        <v>0</v>
      </c>
      <c r="I13" s="96"/>
      <c r="J13" s="96"/>
      <c r="K13" s="96">
        <v>0</v>
      </c>
      <c r="L13" s="96">
        <v>0</v>
      </c>
      <c r="M13" s="96">
        <f t="shared" si="0"/>
        <v>171585.74</v>
      </c>
      <c r="N13" s="94"/>
      <c r="O13" s="105"/>
      <c r="P13" s="137"/>
    </row>
    <row r="14" spans="1:16" ht="99">
      <c r="A14" s="36" t="s">
        <v>1130</v>
      </c>
      <c r="B14" s="70">
        <v>2001</v>
      </c>
      <c r="C14" s="95" t="s">
        <v>1088</v>
      </c>
      <c r="D14" s="190">
        <v>57</v>
      </c>
      <c r="E14" s="96">
        <v>231087.96</v>
      </c>
      <c r="F14" s="96">
        <v>12685.93</v>
      </c>
      <c r="G14" s="96">
        <v>64711.73</v>
      </c>
      <c r="H14" s="68">
        <v>0</v>
      </c>
      <c r="I14" s="68"/>
      <c r="J14" s="68"/>
      <c r="K14" s="96">
        <v>0</v>
      </c>
      <c r="L14" s="96">
        <v>0</v>
      </c>
      <c r="M14" s="96">
        <f t="shared" si="0"/>
        <v>308485.62</v>
      </c>
      <c r="N14" s="94"/>
      <c r="O14" s="105"/>
      <c r="P14" s="137"/>
    </row>
    <row r="15" spans="1:16" ht="27">
      <c r="A15" s="36" t="s">
        <v>1109</v>
      </c>
      <c r="B15" s="70">
        <v>2001</v>
      </c>
      <c r="C15" s="95" t="s">
        <v>1132</v>
      </c>
      <c r="D15" s="190">
        <v>13</v>
      </c>
      <c r="E15" s="92">
        <v>42115</v>
      </c>
      <c r="F15" s="92">
        <v>1539.61</v>
      </c>
      <c r="G15" s="92">
        <v>7805.32</v>
      </c>
      <c r="H15" s="92">
        <v>0</v>
      </c>
      <c r="I15" s="92"/>
      <c r="J15" s="92"/>
      <c r="K15" s="92">
        <v>0</v>
      </c>
      <c r="L15" s="92">
        <v>0</v>
      </c>
      <c r="M15" s="92">
        <f t="shared" si="0"/>
        <v>51459.93</v>
      </c>
      <c r="N15" s="94"/>
      <c r="O15" s="105"/>
      <c r="P15" s="137"/>
    </row>
    <row r="16" spans="1:16" ht="9">
      <c r="A16" s="16"/>
      <c r="B16" s="9"/>
      <c r="C16" s="13"/>
      <c r="D16" s="191">
        <f>SUM(D4:D15)</f>
        <v>103</v>
      </c>
      <c r="E16" s="14"/>
      <c r="F16" s="14"/>
      <c r="G16" s="14"/>
      <c r="H16" s="14"/>
      <c r="I16" s="14"/>
      <c r="J16" s="14"/>
      <c r="K16" s="27"/>
      <c r="L16" s="27"/>
      <c r="M16" s="14"/>
      <c r="N16" s="10"/>
      <c r="O16" s="106"/>
      <c r="P16" s="138"/>
    </row>
    <row r="17" spans="1:16" ht="9">
      <c r="A17" s="36" t="s">
        <v>302</v>
      </c>
      <c r="B17" s="70">
        <v>2002</v>
      </c>
      <c r="C17" s="95" t="s">
        <v>1100</v>
      </c>
      <c r="D17" s="190">
        <v>1</v>
      </c>
      <c r="E17" s="92">
        <v>8623</v>
      </c>
      <c r="F17" s="92">
        <v>762.82</v>
      </c>
      <c r="G17" s="92">
        <v>4689.64</v>
      </c>
      <c r="H17" s="92">
        <v>0</v>
      </c>
      <c r="I17" s="92"/>
      <c r="J17" s="92"/>
      <c r="K17" s="92">
        <v>0</v>
      </c>
      <c r="L17" s="92">
        <v>0</v>
      </c>
      <c r="M17" s="92">
        <f>SUM(E17:L17)</f>
        <v>14075.46</v>
      </c>
      <c r="N17" s="94"/>
      <c r="O17" s="105"/>
      <c r="P17" s="94"/>
    </row>
    <row r="18" spans="1:16" ht="9">
      <c r="A18" s="36" t="s">
        <v>1122</v>
      </c>
      <c r="B18" s="70">
        <v>2002</v>
      </c>
      <c r="C18" s="95" t="s">
        <v>1102</v>
      </c>
      <c r="D18" s="190">
        <v>1</v>
      </c>
      <c r="E18" s="92">
        <v>207330</v>
      </c>
      <c r="F18" s="92">
        <v>16467.72</v>
      </c>
      <c r="G18" s="92"/>
      <c r="H18" s="92">
        <v>12898</v>
      </c>
      <c r="I18" s="92"/>
      <c r="J18" s="92"/>
      <c r="K18" s="92">
        <v>0</v>
      </c>
      <c r="L18" s="92">
        <v>0</v>
      </c>
      <c r="M18" s="92">
        <f>SUM(E18:L18)</f>
        <v>236695.72</v>
      </c>
      <c r="N18" s="94"/>
      <c r="O18" s="105"/>
      <c r="P18" s="94"/>
    </row>
    <row r="19" spans="1:16" ht="9">
      <c r="A19" s="36" t="s">
        <v>306</v>
      </c>
      <c r="B19" s="70">
        <v>2002</v>
      </c>
      <c r="C19" s="95" t="s">
        <v>1108</v>
      </c>
      <c r="D19" s="190">
        <v>1</v>
      </c>
      <c r="E19" s="92">
        <v>8132</v>
      </c>
      <c r="F19" s="92">
        <v>736.3</v>
      </c>
      <c r="G19" s="92">
        <v>4786.79</v>
      </c>
      <c r="H19" s="92">
        <v>0</v>
      </c>
      <c r="I19" s="92"/>
      <c r="J19" s="92"/>
      <c r="K19" s="92">
        <v>0</v>
      </c>
      <c r="L19" s="92">
        <v>0</v>
      </c>
      <c r="M19" s="92">
        <f>SUM(E19:L19)</f>
        <v>13655.09</v>
      </c>
      <c r="N19" s="94"/>
      <c r="O19" s="105"/>
      <c r="P19" s="94"/>
    </row>
    <row r="20" spans="1:16" ht="18">
      <c r="A20" s="36" t="s">
        <v>300</v>
      </c>
      <c r="B20" s="70">
        <v>2002</v>
      </c>
      <c r="C20" s="95" t="s">
        <v>1098</v>
      </c>
      <c r="D20" s="190">
        <v>9</v>
      </c>
      <c r="E20" s="92">
        <v>137620</v>
      </c>
      <c r="F20" s="92">
        <v>12215.14</v>
      </c>
      <c r="G20" s="92">
        <v>76555.48</v>
      </c>
      <c r="H20" s="92">
        <v>0</v>
      </c>
      <c r="I20" s="92"/>
      <c r="J20" s="92"/>
      <c r="K20" s="92">
        <v>0</v>
      </c>
      <c r="L20" s="92">
        <v>0</v>
      </c>
      <c r="M20" s="92">
        <f aca="true" t="shared" si="1" ref="M20:M30">SUM(E20:L20)</f>
        <v>226390.62</v>
      </c>
      <c r="N20" s="94"/>
      <c r="O20" s="105"/>
      <c r="P20" s="94"/>
    </row>
    <row r="21" spans="1:16" ht="9">
      <c r="A21" s="36" t="s">
        <v>303</v>
      </c>
      <c r="B21" s="70">
        <v>2002</v>
      </c>
      <c r="C21" s="95" t="s">
        <v>1101</v>
      </c>
      <c r="D21" s="190">
        <v>1</v>
      </c>
      <c r="E21" s="92">
        <v>14620</v>
      </c>
      <c r="F21" s="92">
        <v>888.69</v>
      </c>
      <c r="G21" s="92">
        <v>5626.5</v>
      </c>
      <c r="H21" s="92">
        <v>0</v>
      </c>
      <c r="I21" s="92"/>
      <c r="J21" s="92"/>
      <c r="K21" s="92">
        <v>0</v>
      </c>
      <c r="L21" s="92">
        <v>0</v>
      </c>
      <c r="M21" s="92">
        <f t="shared" si="1"/>
        <v>21135.190000000002</v>
      </c>
      <c r="N21" s="94"/>
      <c r="O21" s="105"/>
      <c r="P21" s="94"/>
    </row>
    <row r="22" spans="1:16" ht="9">
      <c r="A22" s="36" t="s">
        <v>301</v>
      </c>
      <c r="B22" s="70">
        <v>2002</v>
      </c>
      <c r="C22" s="95" t="s">
        <v>1099</v>
      </c>
      <c r="D22" s="190">
        <v>1</v>
      </c>
      <c r="E22" s="92">
        <v>8479</v>
      </c>
      <c r="F22" s="92">
        <v>750.3</v>
      </c>
      <c r="G22" s="92">
        <v>4705.5</v>
      </c>
      <c r="H22" s="92">
        <v>0</v>
      </c>
      <c r="I22" s="92"/>
      <c r="J22" s="92"/>
      <c r="K22" s="92">
        <v>0</v>
      </c>
      <c r="L22" s="92">
        <v>0</v>
      </c>
      <c r="M22" s="92">
        <f t="shared" si="1"/>
        <v>13934.8</v>
      </c>
      <c r="N22" s="94"/>
      <c r="O22" s="105"/>
      <c r="P22" s="94"/>
    </row>
    <row r="23" spans="1:16" ht="9">
      <c r="A23" s="36" t="s">
        <v>305</v>
      </c>
      <c r="B23" s="70">
        <v>2002</v>
      </c>
      <c r="C23" s="95" t="s">
        <v>1107</v>
      </c>
      <c r="D23" s="190">
        <v>2</v>
      </c>
      <c r="E23" s="92">
        <v>39454.09</v>
      </c>
      <c r="F23" s="92">
        <v>3562.5</v>
      </c>
      <c r="G23" s="92">
        <v>23222.9</v>
      </c>
      <c r="H23" s="92">
        <v>0</v>
      </c>
      <c r="I23" s="92"/>
      <c r="J23" s="92"/>
      <c r="K23" s="92">
        <v>0</v>
      </c>
      <c r="L23" s="92">
        <v>0</v>
      </c>
      <c r="M23" s="92">
        <f t="shared" si="1"/>
        <v>66239.48999999999</v>
      </c>
      <c r="N23" s="94"/>
      <c r="O23" s="105"/>
      <c r="P23" s="94"/>
    </row>
    <row r="24" spans="1:16" ht="18">
      <c r="A24" s="36" t="s">
        <v>308</v>
      </c>
      <c r="B24" s="70">
        <v>2002</v>
      </c>
      <c r="C24" s="95" t="s">
        <v>1104</v>
      </c>
      <c r="D24" s="190">
        <v>9</v>
      </c>
      <c r="E24" s="92">
        <v>285160</v>
      </c>
      <c r="F24" s="92">
        <v>20676.44</v>
      </c>
      <c r="G24" s="92">
        <v>136717.39</v>
      </c>
      <c r="H24" s="92">
        <v>4839</v>
      </c>
      <c r="I24" s="92"/>
      <c r="J24" s="92"/>
      <c r="K24" s="92">
        <v>0</v>
      </c>
      <c r="L24" s="92">
        <v>0</v>
      </c>
      <c r="M24" s="92">
        <f t="shared" si="1"/>
        <v>447392.83</v>
      </c>
      <c r="N24" s="94"/>
      <c r="O24" s="105"/>
      <c r="P24" s="94"/>
    </row>
    <row r="25" spans="1:16" ht="9">
      <c r="A25" s="36" t="s">
        <v>308</v>
      </c>
      <c r="B25" s="70">
        <v>2002</v>
      </c>
      <c r="C25" s="95" t="s">
        <v>1097</v>
      </c>
      <c r="D25" s="190">
        <v>1</v>
      </c>
      <c r="E25" s="92">
        <v>175284</v>
      </c>
      <c r="F25" s="92">
        <v>8413.63</v>
      </c>
      <c r="G25" s="92">
        <v>59242.48</v>
      </c>
      <c r="H25" s="92">
        <v>0</v>
      </c>
      <c r="I25" s="92"/>
      <c r="J25" s="92"/>
      <c r="K25" s="92">
        <v>0</v>
      </c>
      <c r="L25" s="92">
        <v>0</v>
      </c>
      <c r="M25" s="92">
        <f t="shared" si="1"/>
        <v>242940.11000000002</v>
      </c>
      <c r="N25" s="94"/>
      <c r="O25" s="105"/>
      <c r="P25" s="94"/>
    </row>
    <row r="26" spans="1:16" ht="9">
      <c r="A26" s="36" t="s">
        <v>308</v>
      </c>
      <c r="B26" s="70">
        <v>2002</v>
      </c>
      <c r="C26" s="95" t="s">
        <v>1106</v>
      </c>
      <c r="D26" s="190">
        <v>2</v>
      </c>
      <c r="E26" s="92">
        <v>10266</v>
      </c>
      <c r="F26" s="92">
        <v>780.21</v>
      </c>
      <c r="G26" s="92">
        <v>5633.57</v>
      </c>
      <c r="H26" s="92">
        <v>0</v>
      </c>
      <c r="I26" s="92"/>
      <c r="J26" s="92"/>
      <c r="K26" s="92">
        <v>0</v>
      </c>
      <c r="L26" s="92">
        <v>0</v>
      </c>
      <c r="M26" s="92">
        <f t="shared" si="1"/>
        <v>16679.78</v>
      </c>
      <c r="N26" s="94"/>
      <c r="O26" s="105"/>
      <c r="P26" s="94"/>
    </row>
    <row r="27" spans="1:16" ht="9">
      <c r="A27" s="36" t="s">
        <v>1124</v>
      </c>
      <c r="B27" s="70">
        <v>2002</v>
      </c>
      <c r="C27" s="95" t="s">
        <v>1084</v>
      </c>
      <c r="D27" s="190">
        <v>1</v>
      </c>
      <c r="E27" s="92">
        <v>103295</v>
      </c>
      <c r="F27" s="92">
        <v>12264</v>
      </c>
      <c r="G27" s="92">
        <v>80640.06</v>
      </c>
      <c r="H27" s="92">
        <v>0</v>
      </c>
      <c r="I27" s="92"/>
      <c r="J27" s="92"/>
      <c r="K27" s="92">
        <v>0</v>
      </c>
      <c r="L27" s="92">
        <v>0</v>
      </c>
      <c r="M27" s="92">
        <f t="shared" si="1"/>
        <v>196199.06</v>
      </c>
      <c r="N27" s="94"/>
      <c r="O27" s="105"/>
      <c r="P27" s="94"/>
    </row>
    <row r="28" spans="1:16" ht="18">
      <c r="A28" s="36" t="s">
        <v>1175</v>
      </c>
      <c r="B28" s="70">
        <v>2002</v>
      </c>
      <c r="C28" s="95" t="s">
        <v>1103</v>
      </c>
      <c r="D28" s="190">
        <v>11</v>
      </c>
      <c r="E28" s="92">
        <v>73454</v>
      </c>
      <c r="F28" s="92">
        <v>6438.95</v>
      </c>
      <c r="G28" s="92">
        <v>43118.46</v>
      </c>
      <c r="H28" s="92">
        <v>0</v>
      </c>
      <c r="I28" s="92"/>
      <c r="J28" s="92"/>
      <c r="K28" s="92">
        <v>0</v>
      </c>
      <c r="L28" s="92">
        <v>0</v>
      </c>
      <c r="M28" s="92">
        <f t="shared" si="1"/>
        <v>123011.41</v>
      </c>
      <c r="N28" s="94"/>
      <c r="O28" s="105"/>
      <c r="P28" s="94"/>
    </row>
    <row r="29" spans="1:16" ht="18">
      <c r="A29" s="36" t="s">
        <v>304</v>
      </c>
      <c r="B29" s="70">
        <v>2002</v>
      </c>
      <c r="C29" s="95" t="s">
        <v>1094</v>
      </c>
      <c r="D29" s="190">
        <v>1</v>
      </c>
      <c r="E29" s="92">
        <v>20916</v>
      </c>
      <c r="F29" s="92">
        <v>1564.31</v>
      </c>
      <c r="G29" s="92">
        <v>11102.15</v>
      </c>
      <c r="H29" s="92">
        <v>0</v>
      </c>
      <c r="I29" s="92"/>
      <c r="J29" s="92"/>
      <c r="K29" s="92">
        <v>0</v>
      </c>
      <c r="L29" s="92">
        <v>0</v>
      </c>
      <c r="M29" s="92">
        <f t="shared" si="1"/>
        <v>33582.46</v>
      </c>
      <c r="N29" s="94"/>
      <c r="O29" s="105"/>
      <c r="P29" s="94"/>
    </row>
    <row r="30" spans="1:16" ht="9">
      <c r="A30" s="36" t="s">
        <v>307</v>
      </c>
      <c r="B30" s="70">
        <v>2002</v>
      </c>
      <c r="C30" s="95" t="s">
        <v>1096</v>
      </c>
      <c r="D30" s="190">
        <v>1</v>
      </c>
      <c r="E30" s="92">
        <v>44234</v>
      </c>
      <c r="F30" s="92">
        <v>2597.89</v>
      </c>
      <c r="G30" s="92">
        <v>18440.77</v>
      </c>
      <c r="H30" s="92">
        <v>456</v>
      </c>
      <c r="I30" s="92"/>
      <c r="J30" s="92"/>
      <c r="K30" s="92">
        <v>0</v>
      </c>
      <c r="L30" s="92">
        <v>0</v>
      </c>
      <c r="M30" s="92">
        <f t="shared" si="1"/>
        <v>65728.66</v>
      </c>
      <c r="N30" s="94"/>
      <c r="O30" s="105"/>
      <c r="P30" s="94"/>
    </row>
    <row r="31" spans="1:16" ht="18">
      <c r="A31" s="36" t="s">
        <v>1123</v>
      </c>
      <c r="B31" s="70">
        <v>2002</v>
      </c>
      <c r="C31" s="95" t="s">
        <v>1105</v>
      </c>
      <c r="D31" s="190">
        <v>1</v>
      </c>
      <c r="E31" s="92">
        <v>5104</v>
      </c>
      <c r="F31" s="92">
        <v>290.93</v>
      </c>
      <c r="G31" s="92">
        <v>2198.43</v>
      </c>
      <c r="H31" s="92">
        <v>0</v>
      </c>
      <c r="I31" s="92"/>
      <c r="J31" s="92"/>
      <c r="K31" s="92">
        <v>0</v>
      </c>
      <c r="L31" s="92">
        <v>0</v>
      </c>
      <c r="M31" s="92">
        <f>SUM(E31:L31)</f>
        <v>7593.360000000001</v>
      </c>
      <c r="N31" s="94"/>
      <c r="O31" s="105"/>
      <c r="P31" s="94"/>
    </row>
    <row r="32" spans="1:16" ht="9">
      <c r="A32" s="36" t="s">
        <v>1177</v>
      </c>
      <c r="B32" s="70">
        <v>2002</v>
      </c>
      <c r="C32" s="95" t="s">
        <v>1093</v>
      </c>
      <c r="D32" s="190">
        <v>1</v>
      </c>
      <c r="E32" s="92">
        <v>20705</v>
      </c>
      <c r="F32" s="92">
        <v>1414.78</v>
      </c>
      <c r="G32" s="92">
        <v>9433.19</v>
      </c>
      <c r="H32" s="92">
        <v>0</v>
      </c>
      <c r="I32" s="92"/>
      <c r="J32" s="92"/>
      <c r="K32" s="92">
        <v>0</v>
      </c>
      <c r="L32" s="92">
        <v>0</v>
      </c>
      <c r="M32" s="92">
        <f>SUM(E32:L32)</f>
        <v>31552.97</v>
      </c>
      <c r="N32" s="94"/>
      <c r="O32" s="105"/>
      <c r="P32" s="94"/>
    </row>
    <row r="33" spans="1:16" ht="9">
      <c r="A33" s="36" t="s">
        <v>60</v>
      </c>
      <c r="B33" s="70">
        <v>2002</v>
      </c>
      <c r="C33" s="95" t="s">
        <v>1095</v>
      </c>
      <c r="D33" s="190">
        <v>1</v>
      </c>
      <c r="E33" s="92">
        <v>84439</v>
      </c>
      <c r="F33" s="92">
        <v>6314.66</v>
      </c>
      <c r="G33" s="92">
        <v>44817.17</v>
      </c>
      <c r="H33" s="92">
        <v>0</v>
      </c>
      <c r="I33" s="92"/>
      <c r="J33" s="92"/>
      <c r="K33" s="92">
        <v>0</v>
      </c>
      <c r="L33" s="92">
        <v>0</v>
      </c>
      <c r="M33" s="92">
        <f>SUM(E33:L33)</f>
        <v>135570.83000000002</v>
      </c>
      <c r="N33" s="94"/>
      <c r="O33" s="105"/>
      <c r="P33" s="94"/>
    </row>
    <row r="34" spans="1:16" ht="9">
      <c r="A34" s="17"/>
      <c r="B34" s="9"/>
      <c r="C34" s="13"/>
      <c r="D34" s="191">
        <f>SUM(D17:D33)</f>
        <v>45</v>
      </c>
      <c r="E34" s="28"/>
      <c r="F34" s="28"/>
      <c r="G34" s="28"/>
      <c r="H34" s="28">
        <v>0</v>
      </c>
      <c r="I34" s="28"/>
      <c r="J34" s="28"/>
      <c r="K34" s="28">
        <v>0</v>
      </c>
      <c r="L34" s="28">
        <v>0</v>
      </c>
      <c r="M34" s="28"/>
      <c r="N34" s="10"/>
      <c r="O34" s="106"/>
      <c r="P34" s="138"/>
    </row>
    <row r="35" spans="1:16" ht="9">
      <c r="A35" s="36" t="s">
        <v>322</v>
      </c>
      <c r="B35" s="70">
        <v>2003</v>
      </c>
      <c r="C35" s="95" t="s">
        <v>937</v>
      </c>
      <c r="D35" s="190">
        <v>1</v>
      </c>
      <c r="E35" s="92">
        <v>21078</v>
      </c>
      <c r="F35" s="92">
        <v>1264.68</v>
      </c>
      <c r="G35" s="92">
        <v>8043.36</v>
      </c>
      <c r="H35" s="92">
        <v>0</v>
      </c>
      <c r="I35" s="92"/>
      <c r="J35" s="92"/>
      <c r="K35" s="92">
        <v>0</v>
      </c>
      <c r="L35" s="92">
        <v>0</v>
      </c>
      <c r="M35" s="52">
        <f aca="true" t="shared" si="2" ref="M35:M70">SUM(E35:L35)</f>
        <v>30386.04</v>
      </c>
      <c r="N35" s="94"/>
      <c r="O35" s="105"/>
      <c r="P35" s="94"/>
    </row>
    <row r="36" spans="1:16" ht="9">
      <c r="A36" s="36" t="s">
        <v>352</v>
      </c>
      <c r="B36" s="70">
        <v>2003</v>
      </c>
      <c r="C36" s="95" t="s">
        <v>921</v>
      </c>
      <c r="D36" s="190">
        <v>4</v>
      </c>
      <c r="E36" s="92">
        <v>93012</v>
      </c>
      <c r="F36" s="92">
        <v>2806.46</v>
      </c>
      <c r="G36" s="92">
        <v>15648.36</v>
      </c>
      <c r="H36" s="92">
        <v>0</v>
      </c>
      <c r="I36" s="92"/>
      <c r="J36" s="92"/>
      <c r="K36" s="92">
        <v>0</v>
      </c>
      <c r="L36" s="92">
        <v>0</v>
      </c>
      <c r="M36" s="52">
        <f t="shared" si="2"/>
        <v>111466.82</v>
      </c>
      <c r="N36" s="94"/>
      <c r="O36" s="105"/>
      <c r="P36" s="94"/>
    </row>
    <row r="37" spans="1:16" ht="9">
      <c r="A37" s="36" t="s">
        <v>1126</v>
      </c>
      <c r="B37" s="70">
        <v>2003</v>
      </c>
      <c r="C37" s="95" t="s">
        <v>938</v>
      </c>
      <c r="D37" s="190">
        <v>2</v>
      </c>
      <c r="E37" s="92">
        <v>2652</v>
      </c>
      <c r="F37" s="92">
        <v>159.12</v>
      </c>
      <c r="G37" s="92">
        <v>1011.99</v>
      </c>
      <c r="H37" s="92">
        <v>0</v>
      </c>
      <c r="I37" s="92"/>
      <c r="J37" s="92"/>
      <c r="K37" s="92">
        <v>0</v>
      </c>
      <c r="L37" s="92">
        <v>0</v>
      </c>
      <c r="M37" s="52">
        <f t="shared" si="2"/>
        <v>3823.1099999999997</v>
      </c>
      <c r="N37" s="94"/>
      <c r="O37" s="105"/>
      <c r="P37" s="94"/>
    </row>
    <row r="38" spans="1:16" ht="18">
      <c r="A38" s="36" t="s">
        <v>316</v>
      </c>
      <c r="B38" s="70">
        <v>2003</v>
      </c>
      <c r="C38" s="95" t="s">
        <v>955</v>
      </c>
      <c r="D38" s="190">
        <v>6</v>
      </c>
      <c r="E38" s="92">
        <v>18120</v>
      </c>
      <c r="F38" s="92">
        <v>362.4</v>
      </c>
      <c r="G38" s="92">
        <v>3696.48</v>
      </c>
      <c r="H38" s="92">
        <v>0</v>
      </c>
      <c r="I38" s="92"/>
      <c r="J38" s="92"/>
      <c r="K38" s="92">
        <v>0</v>
      </c>
      <c r="L38" s="92">
        <v>0</v>
      </c>
      <c r="M38" s="52">
        <f t="shared" si="2"/>
        <v>22178.88</v>
      </c>
      <c r="N38" s="94"/>
      <c r="O38" s="105"/>
      <c r="P38" s="94"/>
    </row>
    <row r="39" spans="1:16" ht="9">
      <c r="A39" s="36" t="s">
        <v>1176</v>
      </c>
      <c r="B39" s="70">
        <v>2003</v>
      </c>
      <c r="C39" s="95" t="s">
        <v>924</v>
      </c>
      <c r="D39" s="190">
        <v>1</v>
      </c>
      <c r="E39" s="92">
        <v>4914</v>
      </c>
      <c r="F39" s="92">
        <v>306.66</v>
      </c>
      <c r="G39" s="92">
        <v>1252.48</v>
      </c>
      <c r="H39" s="92">
        <v>0</v>
      </c>
      <c r="I39" s="92"/>
      <c r="J39" s="92"/>
      <c r="K39" s="92">
        <v>0</v>
      </c>
      <c r="L39" s="92">
        <v>0</v>
      </c>
      <c r="M39" s="52">
        <f t="shared" si="2"/>
        <v>6473.139999999999</v>
      </c>
      <c r="N39" s="94"/>
      <c r="O39" s="105"/>
      <c r="P39" s="94"/>
    </row>
    <row r="40" spans="1:16" ht="9">
      <c r="A40" s="36" t="s">
        <v>313</v>
      </c>
      <c r="B40" s="70">
        <v>2003</v>
      </c>
      <c r="C40" s="95" t="s">
        <v>948</v>
      </c>
      <c r="D40" s="190">
        <v>1</v>
      </c>
      <c r="E40" s="92">
        <v>6204</v>
      </c>
      <c r="F40" s="92">
        <v>64.06</v>
      </c>
      <c r="G40" s="92">
        <v>1172.89</v>
      </c>
      <c r="H40" s="92">
        <v>29</v>
      </c>
      <c r="I40" s="92"/>
      <c r="J40" s="92"/>
      <c r="K40" s="92">
        <v>0</v>
      </c>
      <c r="L40" s="92">
        <v>0</v>
      </c>
      <c r="M40" s="52">
        <f t="shared" si="2"/>
        <v>7469.950000000001</v>
      </c>
      <c r="N40" s="94"/>
      <c r="O40" s="105"/>
      <c r="P40" s="94"/>
    </row>
    <row r="41" spans="1:16" ht="9">
      <c r="A41" s="36" t="s">
        <v>310</v>
      </c>
      <c r="B41" s="70">
        <v>2003</v>
      </c>
      <c r="C41" s="95" t="s">
        <v>946</v>
      </c>
      <c r="D41" s="190">
        <v>1</v>
      </c>
      <c r="E41" s="92">
        <v>25706</v>
      </c>
      <c r="F41" s="92">
        <v>268.5</v>
      </c>
      <c r="G41" s="92">
        <v>6747.71</v>
      </c>
      <c r="H41" s="92">
        <v>112</v>
      </c>
      <c r="I41" s="92"/>
      <c r="J41" s="92"/>
      <c r="K41" s="92">
        <v>0</v>
      </c>
      <c r="L41" s="92">
        <v>0</v>
      </c>
      <c r="M41" s="52">
        <f t="shared" si="2"/>
        <v>32834.21</v>
      </c>
      <c r="N41" s="94"/>
      <c r="O41" s="105"/>
      <c r="P41" s="94"/>
    </row>
    <row r="42" spans="1:16" ht="9">
      <c r="A42" s="36" t="s">
        <v>329</v>
      </c>
      <c r="B42" s="70">
        <v>2003</v>
      </c>
      <c r="C42" s="95" t="s">
        <v>945</v>
      </c>
      <c r="D42" s="190">
        <v>1</v>
      </c>
      <c r="E42" s="92">
        <v>27943</v>
      </c>
      <c r="F42" s="92">
        <v>307.35</v>
      </c>
      <c r="G42" s="92">
        <v>7335.48</v>
      </c>
      <c r="H42" s="92">
        <v>121</v>
      </c>
      <c r="I42" s="92"/>
      <c r="J42" s="92"/>
      <c r="K42" s="92">
        <v>0</v>
      </c>
      <c r="L42" s="92">
        <v>0</v>
      </c>
      <c r="M42" s="52">
        <f t="shared" si="2"/>
        <v>35706.83</v>
      </c>
      <c r="N42" s="94"/>
      <c r="O42" s="105"/>
      <c r="P42" s="94"/>
    </row>
    <row r="43" spans="1:16" ht="9">
      <c r="A43" s="36" t="s">
        <v>26</v>
      </c>
      <c r="B43" s="70">
        <v>2003</v>
      </c>
      <c r="C43" s="95" t="s">
        <v>925</v>
      </c>
      <c r="D43" s="190">
        <v>2</v>
      </c>
      <c r="E43" s="92">
        <v>6384</v>
      </c>
      <c r="F43" s="92">
        <v>395.8</v>
      </c>
      <c r="G43" s="92">
        <v>1627.14</v>
      </c>
      <c r="H43" s="92">
        <v>0</v>
      </c>
      <c r="I43" s="92"/>
      <c r="J43" s="92"/>
      <c r="K43" s="92">
        <v>0</v>
      </c>
      <c r="L43" s="92">
        <v>0</v>
      </c>
      <c r="M43" s="52">
        <f t="shared" si="2"/>
        <v>8406.94</v>
      </c>
      <c r="N43" s="94"/>
      <c r="O43" s="105"/>
      <c r="P43" s="94"/>
    </row>
    <row r="44" spans="1:16" ht="9">
      <c r="A44" s="36" t="s">
        <v>540</v>
      </c>
      <c r="B44" s="70">
        <v>2003</v>
      </c>
      <c r="C44" s="95" t="s">
        <v>926</v>
      </c>
      <c r="D44" s="190">
        <v>1</v>
      </c>
      <c r="E44" s="92">
        <v>8892</v>
      </c>
      <c r="F44" s="92">
        <v>551.3</v>
      </c>
      <c r="G44" s="92">
        <v>2266.39</v>
      </c>
      <c r="H44" s="92">
        <v>0</v>
      </c>
      <c r="I44" s="92"/>
      <c r="J44" s="92"/>
      <c r="K44" s="92">
        <v>0</v>
      </c>
      <c r="L44" s="92">
        <v>0</v>
      </c>
      <c r="M44" s="52">
        <f t="shared" si="2"/>
        <v>11709.689999999999</v>
      </c>
      <c r="N44" s="94"/>
      <c r="O44" s="105"/>
      <c r="P44" s="94"/>
    </row>
    <row r="45" spans="1:16" ht="18">
      <c r="A45" s="36" t="s">
        <v>323</v>
      </c>
      <c r="B45" s="70">
        <v>2003</v>
      </c>
      <c r="C45" s="95" t="s">
        <v>936</v>
      </c>
      <c r="D45" s="190">
        <v>9</v>
      </c>
      <c r="E45" s="92">
        <v>146549</v>
      </c>
      <c r="F45" s="92">
        <v>3801.11</v>
      </c>
      <c r="G45" s="92">
        <v>30058.22</v>
      </c>
      <c r="H45" s="92">
        <v>0</v>
      </c>
      <c r="I45" s="92"/>
      <c r="J45" s="92"/>
      <c r="K45" s="92">
        <v>0</v>
      </c>
      <c r="L45" s="92">
        <v>0</v>
      </c>
      <c r="M45" s="52">
        <f t="shared" si="2"/>
        <v>180408.33</v>
      </c>
      <c r="N45" s="94"/>
      <c r="O45" s="105"/>
      <c r="P45" s="94"/>
    </row>
    <row r="46" spans="1:16" ht="9">
      <c r="A46" s="36" t="s">
        <v>330</v>
      </c>
      <c r="B46" s="70">
        <v>2003</v>
      </c>
      <c r="C46" s="95" t="s">
        <v>950</v>
      </c>
      <c r="D46" s="190">
        <v>2</v>
      </c>
      <c r="E46" s="92">
        <v>17268</v>
      </c>
      <c r="F46" s="92">
        <v>180.88</v>
      </c>
      <c r="G46" s="92">
        <v>5625.25</v>
      </c>
      <c r="H46" s="92">
        <v>0</v>
      </c>
      <c r="I46" s="92"/>
      <c r="J46" s="92"/>
      <c r="K46" s="92">
        <v>0</v>
      </c>
      <c r="L46" s="92">
        <v>0</v>
      </c>
      <c r="M46" s="52">
        <f t="shared" si="2"/>
        <v>23074.13</v>
      </c>
      <c r="N46" s="94"/>
      <c r="O46" s="105"/>
      <c r="P46" s="94"/>
    </row>
    <row r="47" spans="1:16" ht="9">
      <c r="A47" s="36" t="s">
        <v>1122</v>
      </c>
      <c r="B47" s="70">
        <v>2003</v>
      </c>
      <c r="C47" s="95" t="s">
        <v>1102</v>
      </c>
      <c r="D47" s="190">
        <v>1</v>
      </c>
      <c r="E47" s="92">
        <v>302652</v>
      </c>
      <c r="F47" s="92">
        <v>11369.01</v>
      </c>
      <c r="G47" s="92">
        <v>50224.44</v>
      </c>
      <c r="H47" s="92">
        <v>0</v>
      </c>
      <c r="I47" s="92"/>
      <c r="J47" s="92"/>
      <c r="K47" s="92">
        <v>0</v>
      </c>
      <c r="L47" s="92">
        <v>0</v>
      </c>
      <c r="M47" s="52">
        <f t="shared" si="2"/>
        <v>364245.45</v>
      </c>
      <c r="N47" s="94"/>
      <c r="O47" s="105"/>
      <c r="P47" s="94"/>
    </row>
    <row r="48" spans="1:16" ht="18">
      <c r="A48" s="36" t="s">
        <v>1125</v>
      </c>
      <c r="B48" s="70">
        <v>2003</v>
      </c>
      <c r="C48" s="95" t="s">
        <v>935</v>
      </c>
      <c r="D48" s="190">
        <v>2</v>
      </c>
      <c r="E48" s="92">
        <v>120450</v>
      </c>
      <c r="F48" s="92">
        <v>13249.5</v>
      </c>
      <c r="G48" s="92">
        <v>34102.62</v>
      </c>
      <c r="H48" s="92">
        <v>0</v>
      </c>
      <c r="I48" s="92"/>
      <c r="J48" s="92"/>
      <c r="K48" s="92">
        <v>0</v>
      </c>
      <c r="L48" s="92">
        <v>0</v>
      </c>
      <c r="M48" s="52">
        <f t="shared" si="2"/>
        <v>167802.12</v>
      </c>
      <c r="N48" s="94"/>
      <c r="O48" s="105"/>
      <c r="P48" s="94"/>
    </row>
    <row r="49" spans="1:16" ht="9">
      <c r="A49" s="36" t="s">
        <v>1128</v>
      </c>
      <c r="B49" s="70">
        <v>2003</v>
      </c>
      <c r="C49" s="95" t="s">
        <v>943</v>
      </c>
      <c r="D49" s="190">
        <v>2</v>
      </c>
      <c r="E49" s="92">
        <v>192690</v>
      </c>
      <c r="F49" s="92">
        <v>6497.31</v>
      </c>
      <c r="G49" s="92">
        <v>46756.81</v>
      </c>
      <c r="H49" s="92">
        <v>0</v>
      </c>
      <c r="I49" s="92"/>
      <c r="J49" s="92"/>
      <c r="K49" s="92">
        <v>0</v>
      </c>
      <c r="L49" s="92">
        <v>0</v>
      </c>
      <c r="M49" s="52">
        <f t="shared" si="2"/>
        <v>245944.12</v>
      </c>
      <c r="N49" s="94"/>
      <c r="O49" s="105"/>
      <c r="P49" s="94"/>
    </row>
    <row r="50" spans="1:16" ht="27">
      <c r="A50" s="36" t="s">
        <v>359</v>
      </c>
      <c r="B50" s="70">
        <v>2003</v>
      </c>
      <c r="C50" s="95" t="s">
        <v>358</v>
      </c>
      <c r="D50" s="190">
        <v>16</v>
      </c>
      <c r="E50" s="92">
        <v>160500</v>
      </c>
      <c r="F50" s="92">
        <v>1283.93</v>
      </c>
      <c r="G50" s="92">
        <v>0</v>
      </c>
      <c r="H50" s="92">
        <v>0</v>
      </c>
      <c r="I50" s="92"/>
      <c r="J50" s="92"/>
      <c r="K50" s="92">
        <v>0</v>
      </c>
      <c r="L50" s="92">
        <v>0</v>
      </c>
      <c r="M50" s="52">
        <f t="shared" si="2"/>
        <v>161783.93</v>
      </c>
      <c r="N50" s="94"/>
      <c r="O50" s="105"/>
      <c r="P50" s="94"/>
    </row>
    <row r="51" spans="1:16" ht="9">
      <c r="A51" s="36" t="s">
        <v>312</v>
      </c>
      <c r="B51" s="70">
        <v>2003</v>
      </c>
      <c r="C51" s="95" t="s">
        <v>923</v>
      </c>
      <c r="D51" s="190">
        <v>1</v>
      </c>
      <c r="E51" s="92">
        <v>8316</v>
      </c>
      <c r="F51" s="92">
        <v>515.59</v>
      </c>
      <c r="G51" s="92">
        <v>2119.58</v>
      </c>
      <c r="H51" s="92">
        <v>0</v>
      </c>
      <c r="I51" s="92"/>
      <c r="J51" s="92"/>
      <c r="K51" s="92">
        <v>0</v>
      </c>
      <c r="L51" s="92">
        <v>0</v>
      </c>
      <c r="M51" s="52">
        <f t="shared" si="2"/>
        <v>10951.17</v>
      </c>
      <c r="N51" s="94"/>
      <c r="O51" s="105"/>
      <c r="P51" s="94"/>
    </row>
    <row r="52" spans="1:16" ht="9">
      <c r="A52" s="36" t="s">
        <v>325</v>
      </c>
      <c r="B52" s="70">
        <v>2003</v>
      </c>
      <c r="C52" s="95" t="s">
        <v>939</v>
      </c>
      <c r="D52" s="190">
        <v>4</v>
      </c>
      <c r="E52" s="92">
        <v>40680</v>
      </c>
      <c r="F52" s="92">
        <v>2440.8</v>
      </c>
      <c r="G52" s="92">
        <v>15523.46</v>
      </c>
      <c r="H52" s="92">
        <v>0</v>
      </c>
      <c r="I52" s="92"/>
      <c r="J52" s="92"/>
      <c r="K52" s="92">
        <v>0</v>
      </c>
      <c r="L52" s="92">
        <v>0</v>
      </c>
      <c r="M52" s="52">
        <f t="shared" si="2"/>
        <v>58644.26</v>
      </c>
      <c r="N52" s="94"/>
      <c r="O52" s="105"/>
      <c r="P52" s="94"/>
    </row>
    <row r="53" spans="1:16" ht="9">
      <c r="A53" s="36" t="s">
        <v>328</v>
      </c>
      <c r="B53" s="70">
        <v>2003</v>
      </c>
      <c r="C53" s="95" t="s">
        <v>940</v>
      </c>
      <c r="D53" s="190">
        <v>2</v>
      </c>
      <c r="E53" s="92">
        <v>18690</v>
      </c>
      <c r="F53" s="92">
        <v>1121.4</v>
      </c>
      <c r="G53" s="92">
        <v>7132.1</v>
      </c>
      <c r="H53" s="92">
        <v>0</v>
      </c>
      <c r="I53" s="92"/>
      <c r="J53" s="92"/>
      <c r="K53" s="92">
        <v>0</v>
      </c>
      <c r="L53" s="92">
        <v>0</v>
      </c>
      <c r="M53" s="52">
        <f t="shared" si="2"/>
        <v>26943.5</v>
      </c>
      <c r="N53" s="94"/>
      <c r="O53" s="105"/>
      <c r="P53" s="94"/>
    </row>
    <row r="54" spans="1:16" ht="18">
      <c r="A54" s="80" t="s">
        <v>357</v>
      </c>
      <c r="B54" s="70">
        <v>2003</v>
      </c>
      <c r="C54" s="95" t="s">
        <v>941</v>
      </c>
      <c r="D54" s="190">
        <v>8</v>
      </c>
      <c r="E54" s="92">
        <v>69252</v>
      </c>
      <c r="F54" s="92">
        <v>4161.12</v>
      </c>
      <c r="G54" s="92">
        <v>26426.53</v>
      </c>
      <c r="H54" s="92">
        <v>0</v>
      </c>
      <c r="I54" s="92"/>
      <c r="J54" s="92"/>
      <c r="K54" s="92">
        <v>0</v>
      </c>
      <c r="L54" s="92">
        <v>0</v>
      </c>
      <c r="M54" s="52">
        <f t="shared" si="2"/>
        <v>99839.65</v>
      </c>
      <c r="N54" s="94"/>
      <c r="O54" s="105"/>
      <c r="P54" s="94"/>
    </row>
    <row r="55" spans="1:16" ht="18">
      <c r="A55" s="36" t="s">
        <v>318</v>
      </c>
      <c r="B55" s="70">
        <v>2003</v>
      </c>
      <c r="C55" s="95" t="s">
        <v>949</v>
      </c>
      <c r="D55" s="190">
        <v>8</v>
      </c>
      <c r="E55" s="92">
        <v>523787</v>
      </c>
      <c r="F55" s="92">
        <v>5474.56</v>
      </c>
      <c r="G55" s="92">
        <v>139210.83</v>
      </c>
      <c r="H55" s="92">
        <v>1667</v>
      </c>
      <c r="I55" s="92"/>
      <c r="J55" s="92"/>
      <c r="K55" s="92">
        <v>0</v>
      </c>
      <c r="L55" s="92">
        <v>0</v>
      </c>
      <c r="M55" s="52">
        <f t="shared" si="2"/>
        <v>670139.39</v>
      </c>
      <c r="N55" s="94"/>
      <c r="O55" s="105"/>
      <c r="P55" s="94"/>
    </row>
    <row r="56" spans="1:16" ht="18">
      <c r="A56" s="36" t="s">
        <v>88</v>
      </c>
      <c r="B56" s="70">
        <v>2003</v>
      </c>
      <c r="C56" s="95" t="s">
        <v>951</v>
      </c>
      <c r="D56" s="190">
        <v>8</v>
      </c>
      <c r="E56" s="92">
        <v>144636</v>
      </c>
      <c r="F56" s="92">
        <v>1551.05</v>
      </c>
      <c r="G56" s="92">
        <v>59369.53</v>
      </c>
      <c r="H56" s="92">
        <v>0</v>
      </c>
      <c r="I56" s="92"/>
      <c r="J56" s="92"/>
      <c r="K56" s="92">
        <v>0</v>
      </c>
      <c r="L56" s="92">
        <v>0</v>
      </c>
      <c r="M56" s="52">
        <f t="shared" si="2"/>
        <v>205556.58</v>
      </c>
      <c r="N56" s="94"/>
      <c r="O56" s="105"/>
      <c r="P56" s="94"/>
    </row>
    <row r="57" spans="1:16" ht="18">
      <c r="A57" s="36" t="s">
        <v>315</v>
      </c>
      <c r="B57" s="70">
        <v>2003</v>
      </c>
      <c r="C57" s="95" t="s">
        <v>934</v>
      </c>
      <c r="D57" s="190">
        <v>9</v>
      </c>
      <c r="E57" s="92">
        <v>207029</v>
      </c>
      <c r="F57" s="92">
        <v>7119.1</v>
      </c>
      <c r="G57" s="92">
        <v>45010.86</v>
      </c>
      <c r="H57" s="92">
        <v>0</v>
      </c>
      <c r="I57" s="92"/>
      <c r="J57" s="92"/>
      <c r="K57" s="92">
        <v>0</v>
      </c>
      <c r="L57" s="92">
        <v>0</v>
      </c>
      <c r="M57" s="52">
        <f t="shared" si="2"/>
        <v>259158.96000000002</v>
      </c>
      <c r="N57" s="94"/>
      <c r="O57" s="105"/>
      <c r="P57" s="94"/>
    </row>
    <row r="58" spans="1:16" ht="27">
      <c r="A58" s="36" t="s">
        <v>309</v>
      </c>
      <c r="B58" s="70">
        <v>2003</v>
      </c>
      <c r="C58" s="95" t="s">
        <v>954</v>
      </c>
      <c r="D58" s="190">
        <v>14</v>
      </c>
      <c r="E58" s="92">
        <v>312276</v>
      </c>
      <c r="F58" s="92">
        <v>6245.28</v>
      </c>
      <c r="G58" s="92">
        <v>63704.2</v>
      </c>
      <c r="H58" s="92">
        <v>0</v>
      </c>
      <c r="I58" s="92"/>
      <c r="J58" s="92"/>
      <c r="K58" s="92">
        <v>0</v>
      </c>
      <c r="L58" s="92">
        <v>0</v>
      </c>
      <c r="M58" s="52">
        <f t="shared" si="2"/>
        <v>382225.48000000004</v>
      </c>
      <c r="N58" s="94"/>
      <c r="O58" s="105"/>
      <c r="P58" s="94"/>
    </row>
    <row r="59" spans="1:16" ht="9">
      <c r="A59" s="36" t="s">
        <v>1135</v>
      </c>
      <c r="B59" s="70">
        <v>2003</v>
      </c>
      <c r="C59" s="95" t="s">
        <v>956</v>
      </c>
      <c r="D59" s="190">
        <v>1</v>
      </c>
      <c r="E59" s="92">
        <v>61644</v>
      </c>
      <c r="F59" s="92">
        <v>1232.88</v>
      </c>
      <c r="G59" s="92">
        <v>12575.37</v>
      </c>
      <c r="H59" s="92">
        <v>0</v>
      </c>
      <c r="I59" s="92"/>
      <c r="J59" s="92"/>
      <c r="K59" s="92">
        <v>0</v>
      </c>
      <c r="L59" s="92">
        <v>0</v>
      </c>
      <c r="M59" s="52">
        <f t="shared" si="2"/>
        <v>75452.25</v>
      </c>
      <c r="N59" s="94"/>
      <c r="O59" s="105"/>
      <c r="P59" s="94"/>
    </row>
    <row r="60" spans="1:16" ht="9">
      <c r="A60" s="36" t="s">
        <v>311</v>
      </c>
      <c r="B60" s="70">
        <v>2003</v>
      </c>
      <c r="C60" s="95" t="s">
        <v>917</v>
      </c>
      <c r="D60" s="190">
        <v>3</v>
      </c>
      <c r="E60" s="92">
        <v>15942</v>
      </c>
      <c r="F60" s="92">
        <v>974.45</v>
      </c>
      <c r="G60" s="92">
        <v>4736.04</v>
      </c>
      <c r="H60" s="92">
        <v>0</v>
      </c>
      <c r="I60" s="92"/>
      <c r="J60" s="92"/>
      <c r="K60" s="92">
        <v>0</v>
      </c>
      <c r="L60" s="92">
        <v>0</v>
      </c>
      <c r="M60" s="52">
        <f t="shared" si="2"/>
        <v>21652.49</v>
      </c>
      <c r="N60" s="94"/>
      <c r="O60" s="105"/>
      <c r="P60" s="94"/>
    </row>
    <row r="61" spans="1:16" ht="9">
      <c r="A61" s="36" t="s">
        <v>320</v>
      </c>
      <c r="B61" s="70">
        <v>2003</v>
      </c>
      <c r="C61" s="95" t="s">
        <v>918</v>
      </c>
      <c r="D61" s="190">
        <v>1</v>
      </c>
      <c r="E61" s="92">
        <v>3540</v>
      </c>
      <c r="F61" s="92">
        <v>215.94</v>
      </c>
      <c r="G61" s="92">
        <v>1051.66</v>
      </c>
      <c r="H61" s="92">
        <v>0</v>
      </c>
      <c r="I61" s="92"/>
      <c r="J61" s="92"/>
      <c r="K61" s="92">
        <v>0</v>
      </c>
      <c r="L61" s="92">
        <v>0</v>
      </c>
      <c r="M61" s="52">
        <f t="shared" si="2"/>
        <v>4807.6</v>
      </c>
      <c r="N61" s="94"/>
      <c r="O61" s="105"/>
      <c r="P61" s="94"/>
    </row>
    <row r="62" spans="1:16" ht="9">
      <c r="A62" s="36" t="s">
        <v>324</v>
      </c>
      <c r="B62" s="70">
        <v>2003</v>
      </c>
      <c r="C62" s="95" t="s">
        <v>919</v>
      </c>
      <c r="D62" s="190">
        <v>1</v>
      </c>
      <c r="E62" s="92">
        <v>3882</v>
      </c>
      <c r="F62" s="92">
        <v>236.8</v>
      </c>
      <c r="G62" s="92">
        <v>1153.26</v>
      </c>
      <c r="H62" s="92">
        <v>0</v>
      </c>
      <c r="I62" s="92"/>
      <c r="J62" s="92"/>
      <c r="K62" s="92">
        <v>0</v>
      </c>
      <c r="L62" s="92">
        <v>0</v>
      </c>
      <c r="M62" s="52">
        <f t="shared" si="2"/>
        <v>5272.06</v>
      </c>
      <c r="N62" s="94"/>
      <c r="O62" s="105"/>
      <c r="P62" s="94"/>
    </row>
    <row r="63" spans="1:16" ht="18">
      <c r="A63" s="36" t="s">
        <v>319</v>
      </c>
      <c r="B63" s="70">
        <v>2003</v>
      </c>
      <c r="C63" s="95" t="s">
        <v>1094</v>
      </c>
      <c r="D63" s="190">
        <v>1</v>
      </c>
      <c r="E63" s="92">
        <v>12594</v>
      </c>
      <c r="F63" s="92">
        <v>780.82</v>
      </c>
      <c r="G63" s="92">
        <v>3209.96</v>
      </c>
      <c r="H63" s="92">
        <v>0</v>
      </c>
      <c r="I63" s="92"/>
      <c r="J63" s="92"/>
      <c r="K63" s="92">
        <v>0</v>
      </c>
      <c r="L63" s="92">
        <v>0</v>
      </c>
      <c r="M63" s="52">
        <f t="shared" si="2"/>
        <v>16584.78</v>
      </c>
      <c r="N63" s="94"/>
      <c r="O63" s="105"/>
      <c r="P63" s="94"/>
    </row>
    <row r="64" spans="1:16" ht="9">
      <c r="A64" s="36" t="s">
        <v>314</v>
      </c>
      <c r="B64" s="70">
        <v>2003</v>
      </c>
      <c r="C64" s="95" t="s">
        <v>916</v>
      </c>
      <c r="D64" s="190">
        <v>1</v>
      </c>
      <c r="E64" s="92">
        <v>8892</v>
      </c>
      <c r="F64" s="92">
        <v>542.41</v>
      </c>
      <c r="G64" s="92">
        <v>2452.94</v>
      </c>
      <c r="H64" s="92">
        <v>0</v>
      </c>
      <c r="I64" s="92"/>
      <c r="J64" s="92"/>
      <c r="K64" s="92">
        <v>0</v>
      </c>
      <c r="L64" s="92">
        <v>0</v>
      </c>
      <c r="M64" s="52">
        <f t="shared" si="2"/>
        <v>11887.35</v>
      </c>
      <c r="N64" s="94"/>
      <c r="O64" s="105"/>
      <c r="P64" s="94"/>
    </row>
    <row r="65" spans="1:16" ht="9">
      <c r="A65" s="36" t="s">
        <v>327</v>
      </c>
      <c r="B65" s="70">
        <v>2003</v>
      </c>
      <c r="C65" s="95" t="s">
        <v>922</v>
      </c>
      <c r="D65" s="190">
        <v>1</v>
      </c>
      <c r="E65" s="92">
        <v>20016</v>
      </c>
      <c r="F65" s="92">
        <v>1281.02</v>
      </c>
      <c r="G65" s="92">
        <v>6389.1</v>
      </c>
      <c r="H65" s="92">
        <v>0</v>
      </c>
      <c r="I65" s="92"/>
      <c r="J65" s="92"/>
      <c r="K65" s="92">
        <v>0</v>
      </c>
      <c r="L65" s="92">
        <v>0</v>
      </c>
      <c r="M65" s="52">
        <f t="shared" si="2"/>
        <v>27686.120000000003</v>
      </c>
      <c r="N65" s="94"/>
      <c r="O65" s="105"/>
      <c r="P65" s="94"/>
    </row>
    <row r="66" spans="1:16" ht="9">
      <c r="A66" s="36" t="s">
        <v>321</v>
      </c>
      <c r="B66" s="70">
        <v>2003</v>
      </c>
      <c r="C66" s="95" t="s">
        <v>947</v>
      </c>
      <c r="D66" s="190">
        <v>1</v>
      </c>
      <c r="E66" s="92">
        <v>11072</v>
      </c>
      <c r="F66" s="92">
        <v>115.73</v>
      </c>
      <c r="G66" s="92">
        <v>2944.72</v>
      </c>
      <c r="H66" s="92">
        <v>47</v>
      </c>
      <c r="I66" s="92"/>
      <c r="J66" s="92"/>
      <c r="K66" s="92">
        <v>0</v>
      </c>
      <c r="L66" s="92">
        <v>0</v>
      </c>
      <c r="M66" s="52">
        <f t="shared" si="2"/>
        <v>14179.449999999999</v>
      </c>
      <c r="N66" s="94"/>
      <c r="O66" s="105"/>
      <c r="P66" s="94"/>
    </row>
    <row r="67" spans="1:16" ht="9">
      <c r="A67" s="36" t="s">
        <v>1129</v>
      </c>
      <c r="B67" s="70">
        <v>2003</v>
      </c>
      <c r="C67" s="95" t="s">
        <v>944</v>
      </c>
      <c r="D67" s="190">
        <v>3</v>
      </c>
      <c r="E67" s="92">
        <v>41678</v>
      </c>
      <c r="F67" s="92">
        <v>5084.69</v>
      </c>
      <c r="G67" s="92">
        <v>33786.02</v>
      </c>
      <c r="H67" s="92">
        <v>0</v>
      </c>
      <c r="I67" s="92"/>
      <c r="J67" s="92"/>
      <c r="K67" s="92">
        <v>0</v>
      </c>
      <c r="L67" s="92">
        <v>0</v>
      </c>
      <c r="M67" s="52">
        <f t="shared" si="2"/>
        <v>80548.70999999999</v>
      </c>
      <c r="N67" s="94"/>
      <c r="O67" s="105"/>
      <c r="P67" s="94"/>
    </row>
    <row r="68" spans="1:16" ht="9">
      <c r="A68" s="36" t="s">
        <v>326</v>
      </c>
      <c r="B68" s="70">
        <v>2003</v>
      </c>
      <c r="C68" s="95" t="s">
        <v>920</v>
      </c>
      <c r="D68" s="190">
        <v>1</v>
      </c>
      <c r="E68" s="92">
        <v>52634.5</v>
      </c>
      <c r="F68" s="92">
        <v>3421.21</v>
      </c>
      <c r="G68" s="92">
        <v>18358.07</v>
      </c>
      <c r="H68" s="92">
        <v>0</v>
      </c>
      <c r="I68" s="92"/>
      <c r="J68" s="92"/>
      <c r="K68" s="92">
        <v>0</v>
      </c>
      <c r="L68" s="92">
        <v>0</v>
      </c>
      <c r="M68" s="52">
        <f t="shared" si="2"/>
        <v>74413.78</v>
      </c>
      <c r="N68" s="94"/>
      <c r="O68" s="105"/>
      <c r="P68" s="94"/>
    </row>
    <row r="69" spans="1:16" ht="9">
      <c r="A69" s="36" t="s">
        <v>60</v>
      </c>
      <c r="B69" s="70">
        <v>2003</v>
      </c>
      <c r="C69" s="95" t="s">
        <v>1095</v>
      </c>
      <c r="D69" s="190">
        <v>1</v>
      </c>
      <c r="E69" s="92">
        <v>53610</v>
      </c>
      <c r="F69" s="92">
        <v>3323.82</v>
      </c>
      <c r="G69" s="92">
        <v>13664.11</v>
      </c>
      <c r="H69" s="92">
        <v>0</v>
      </c>
      <c r="I69" s="92"/>
      <c r="J69" s="92"/>
      <c r="K69" s="92">
        <v>0</v>
      </c>
      <c r="L69" s="92">
        <v>0</v>
      </c>
      <c r="M69" s="52">
        <f t="shared" si="2"/>
        <v>70597.93</v>
      </c>
      <c r="N69" s="94"/>
      <c r="O69" s="105"/>
      <c r="P69" s="94"/>
    </row>
    <row r="70" spans="1:16" ht="9">
      <c r="A70" s="36" t="s">
        <v>1127</v>
      </c>
      <c r="B70" s="70">
        <v>2003</v>
      </c>
      <c r="C70" s="95" t="s">
        <v>942</v>
      </c>
      <c r="D70" s="190">
        <v>1</v>
      </c>
      <c r="E70" s="92">
        <v>11826</v>
      </c>
      <c r="F70" s="92">
        <v>709.56</v>
      </c>
      <c r="G70" s="92">
        <v>4512.8</v>
      </c>
      <c r="H70" s="92">
        <v>0</v>
      </c>
      <c r="I70" s="92"/>
      <c r="J70" s="92"/>
      <c r="K70" s="92">
        <v>0</v>
      </c>
      <c r="L70" s="92">
        <v>0</v>
      </c>
      <c r="M70" s="52">
        <f t="shared" si="2"/>
        <v>17048.36</v>
      </c>
      <c r="N70" s="94"/>
      <c r="O70" s="105"/>
      <c r="P70" s="94"/>
    </row>
    <row r="71" spans="1:16" ht="9">
      <c r="A71" s="98" t="s">
        <v>1164</v>
      </c>
      <c r="B71" s="70"/>
      <c r="C71" s="95"/>
      <c r="D71" s="190"/>
      <c r="E71" s="71"/>
      <c r="F71" s="71"/>
      <c r="G71" s="71"/>
      <c r="H71" s="71"/>
      <c r="I71" s="71"/>
      <c r="J71" s="71"/>
      <c r="K71" s="72"/>
      <c r="L71" s="72"/>
      <c r="M71" s="71"/>
      <c r="N71" s="99"/>
      <c r="O71" s="97"/>
      <c r="P71" s="137"/>
    </row>
    <row r="72" spans="1:16" ht="9">
      <c r="A72" s="17"/>
      <c r="B72" s="9"/>
      <c r="C72" s="13"/>
      <c r="D72" s="191">
        <f>SUM(D35:D71)</f>
        <v>122</v>
      </c>
      <c r="E72" s="14"/>
      <c r="F72" s="14"/>
      <c r="G72" s="14"/>
      <c r="H72" s="14"/>
      <c r="I72" s="14"/>
      <c r="J72" s="14"/>
      <c r="K72" s="27"/>
      <c r="L72" s="27"/>
      <c r="M72" s="14"/>
      <c r="N72" s="10"/>
      <c r="O72" s="106"/>
      <c r="P72" s="138"/>
    </row>
    <row r="73" spans="1:16" ht="9">
      <c r="A73" s="36" t="s">
        <v>51</v>
      </c>
      <c r="B73" s="70">
        <v>2004</v>
      </c>
      <c r="C73" s="95" t="s">
        <v>972</v>
      </c>
      <c r="D73" s="190">
        <v>4</v>
      </c>
      <c r="E73" s="92">
        <v>134952</v>
      </c>
      <c r="F73" s="92">
        <v>6573.12</v>
      </c>
      <c r="G73" s="92">
        <v>38197.9</v>
      </c>
      <c r="H73" s="92">
        <v>0</v>
      </c>
      <c r="I73" s="92"/>
      <c r="J73" s="92"/>
      <c r="K73" s="92">
        <v>0</v>
      </c>
      <c r="L73" s="92">
        <v>0</v>
      </c>
      <c r="M73" s="52">
        <f aca="true" t="shared" si="3" ref="M73:M99">SUM(E73:L73)</f>
        <v>179723.02</v>
      </c>
      <c r="N73" s="94"/>
      <c r="O73" s="105"/>
      <c r="P73" s="94"/>
    </row>
    <row r="74" spans="1:16" ht="27">
      <c r="A74" s="36" t="s">
        <v>1020</v>
      </c>
      <c r="B74" s="70">
        <v>2004</v>
      </c>
      <c r="C74" s="95" t="s">
        <v>1026</v>
      </c>
      <c r="D74" s="190">
        <v>2</v>
      </c>
      <c r="E74" s="92">
        <v>23610</v>
      </c>
      <c r="F74" s="92">
        <v>1197.02</v>
      </c>
      <c r="G74" s="92">
        <v>7690.18</v>
      </c>
      <c r="H74" s="92">
        <v>0</v>
      </c>
      <c r="I74" s="92"/>
      <c r="J74" s="92"/>
      <c r="K74" s="92">
        <v>0</v>
      </c>
      <c r="L74" s="92">
        <v>0</v>
      </c>
      <c r="M74" s="52">
        <f t="shared" si="3"/>
        <v>32497.2</v>
      </c>
      <c r="N74" s="58"/>
      <c r="O74" s="105" t="s">
        <v>993</v>
      </c>
      <c r="P74" s="94" t="s">
        <v>1003</v>
      </c>
    </row>
    <row r="75" spans="1:16" ht="12" customHeight="1">
      <c r="A75" s="36" t="s">
        <v>63</v>
      </c>
      <c r="B75" s="70">
        <v>2004</v>
      </c>
      <c r="C75" s="95" t="s">
        <v>981</v>
      </c>
      <c r="D75" s="190">
        <v>1</v>
      </c>
      <c r="E75" s="92">
        <v>95257</v>
      </c>
      <c r="F75" s="92">
        <v>2623.22</v>
      </c>
      <c r="G75" s="92">
        <v>14912.34</v>
      </c>
      <c r="H75" s="92">
        <v>0</v>
      </c>
      <c r="I75" s="92"/>
      <c r="J75" s="92"/>
      <c r="K75" s="92">
        <v>0</v>
      </c>
      <c r="L75" s="92">
        <v>0</v>
      </c>
      <c r="M75" s="52">
        <f t="shared" si="3"/>
        <v>112792.56</v>
      </c>
      <c r="N75" s="94"/>
      <c r="O75" s="105"/>
      <c r="P75" s="94"/>
    </row>
    <row r="76" spans="1:16" ht="42.75" customHeight="1">
      <c r="A76" s="36" t="s">
        <v>1046</v>
      </c>
      <c r="B76" s="54">
        <v>2004</v>
      </c>
      <c r="C76" s="95" t="s">
        <v>1049</v>
      </c>
      <c r="D76" s="190">
        <v>14</v>
      </c>
      <c r="E76" s="68">
        <v>521034</v>
      </c>
      <c r="F76" s="68">
        <v>6565</v>
      </c>
      <c r="G76" s="68">
        <v>71225.89</v>
      </c>
      <c r="H76" s="92">
        <v>0</v>
      </c>
      <c r="I76" s="92"/>
      <c r="J76" s="92"/>
      <c r="K76" s="92">
        <v>0</v>
      </c>
      <c r="L76" s="92">
        <v>0</v>
      </c>
      <c r="M76" s="52">
        <f t="shared" si="3"/>
        <v>598824.89</v>
      </c>
      <c r="N76" s="94" t="s">
        <v>1043</v>
      </c>
      <c r="O76" s="105"/>
      <c r="P76" s="94" t="s">
        <v>634</v>
      </c>
    </row>
    <row r="77" spans="1:16" ht="18">
      <c r="A77" s="36" t="s">
        <v>67</v>
      </c>
      <c r="B77" s="70">
        <v>2004</v>
      </c>
      <c r="C77" s="95" t="s">
        <v>1030</v>
      </c>
      <c r="D77" s="190">
        <v>1</v>
      </c>
      <c r="E77" s="92">
        <v>19476</v>
      </c>
      <c r="F77" s="92">
        <v>2043.03</v>
      </c>
      <c r="G77" s="92">
        <v>12158.25</v>
      </c>
      <c r="H77" s="92">
        <v>0</v>
      </c>
      <c r="I77" s="92"/>
      <c r="J77" s="92"/>
      <c r="K77" s="92">
        <v>0</v>
      </c>
      <c r="L77" s="92">
        <v>0</v>
      </c>
      <c r="M77" s="52">
        <f t="shared" si="3"/>
        <v>33677.28</v>
      </c>
      <c r="N77" s="94" t="s">
        <v>997</v>
      </c>
      <c r="O77" s="105"/>
      <c r="P77" s="94" t="s">
        <v>1018</v>
      </c>
    </row>
    <row r="78" spans="1:16" ht="9">
      <c r="A78" s="36" t="s">
        <v>61</v>
      </c>
      <c r="B78" s="70">
        <v>2004</v>
      </c>
      <c r="C78" s="95" t="s">
        <v>1039</v>
      </c>
      <c r="D78" s="190">
        <v>1</v>
      </c>
      <c r="E78" s="68">
        <v>12682</v>
      </c>
      <c r="F78" s="68">
        <v>828.56</v>
      </c>
      <c r="G78" s="68">
        <v>5226.73</v>
      </c>
      <c r="H78" s="68">
        <v>244</v>
      </c>
      <c r="I78" s="68"/>
      <c r="J78" s="68"/>
      <c r="K78" s="96">
        <v>0</v>
      </c>
      <c r="L78" s="96">
        <v>0</v>
      </c>
      <c r="M78" s="52">
        <f t="shared" si="3"/>
        <v>18981.29</v>
      </c>
      <c r="N78" s="58"/>
      <c r="O78" s="105" t="s">
        <v>1032</v>
      </c>
      <c r="P78" s="94" t="s">
        <v>1036</v>
      </c>
    </row>
    <row r="79" spans="1:16" s="2" customFormat="1" ht="9">
      <c r="A79" s="36" t="s">
        <v>68</v>
      </c>
      <c r="B79" s="70">
        <v>2004</v>
      </c>
      <c r="C79" s="95" t="s">
        <v>1050</v>
      </c>
      <c r="D79" s="190">
        <v>1</v>
      </c>
      <c r="E79" s="68">
        <v>5754</v>
      </c>
      <c r="F79" s="68">
        <v>169.45</v>
      </c>
      <c r="G79" s="68">
        <v>1021.95</v>
      </c>
      <c r="H79" s="68">
        <v>80</v>
      </c>
      <c r="I79" s="68"/>
      <c r="J79" s="68"/>
      <c r="K79" s="68">
        <v>102</v>
      </c>
      <c r="L79" s="68"/>
      <c r="M79" s="52">
        <f t="shared" si="3"/>
        <v>7127.4</v>
      </c>
      <c r="N79" s="94" t="s">
        <v>1044</v>
      </c>
      <c r="O79" s="105"/>
      <c r="P79" s="94" t="s">
        <v>635</v>
      </c>
    </row>
    <row r="80" spans="1:16" s="2" customFormat="1" ht="9">
      <c r="A80" s="36" t="s">
        <v>72</v>
      </c>
      <c r="B80" s="70">
        <v>2004</v>
      </c>
      <c r="C80" s="95" t="s">
        <v>978</v>
      </c>
      <c r="D80" s="190">
        <v>1</v>
      </c>
      <c r="E80" s="92">
        <v>31506</v>
      </c>
      <c r="F80" s="92">
        <v>1679.19</v>
      </c>
      <c r="G80" s="92">
        <v>10593.93</v>
      </c>
      <c r="H80" s="92">
        <v>1549</v>
      </c>
      <c r="I80" s="92"/>
      <c r="J80" s="92"/>
      <c r="K80" s="92">
        <v>0</v>
      </c>
      <c r="L80" s="92">
        <v>0</v>
      </c>
      <c r="M80" s="52">
        <f t="shared" si="3"/>
        <v>45328.12</v>
      </c>
      <c r="N80" s="94"/>
      <c r="O80" s="105"/>
      <c r="P80" s="94"/>
    </row>
    <row r="81" spans="1:16" s="2" customFormat="1" ht="9">
      <c r="A81" s="36" t="s">
        <v>71</v>
      </c>
      <c r="B81" s="70">
        <v>2004</v>
      </c>
      <c r="C81" s="95" t="s">
        <v>977</v>
      </c>
      <c r="D81" s="190">
        <v>1</v>
      </c>
      <c r="E81" s="92">
        <v>4506</v>
      </c>
      <c r="F81" s="92">
        <v>431.67</v>
      </c>
      <c r="G81" s="92">
        <v>2493.53</v>
      </c>
      <c r="H81" s="92">
        <v>0</v>
      </c>
      <c r="I81" s="92"/>
      <c r="J81" s="92"/>
      <c r="K81" s="92">
        <v>0</v>
      </c>
      <c r="L81" s="92">
        <v>0</v>
      </c>
      <c r="M81" s="52">
        <f t="shared" si="3"/>
        <v>7431.200000000001</v>
      </c>
      <c r="N81" s="94"/>
      <c r="O81" s="105"/>
      <c r="P81" s="94"/>
    </row>
    <row r="82" spans="1:16" s="2" customFormat="1" ht="9">
      <c r="A82" s="36" t="s">
        <v>69</v>
      </c>
      <c r="B82" s="70">
        <v>2004</v>
      </c>
      <c r="C82" s="95" t="s">
        <v>1170</v>
      </c>
      <c r="D82" s="190">
        <v>1</v>
      </c>
      <c r="E82" s="68">
        <v>29058.16</v>
      </c>
      <c r="F82" s="68">
        <v>2263.44</v>
      </c>
      <c r="G82" s="68">
        <v>6890.72</v>
      </c>
      <c r="H82" s="96">
        <v>0</v>
      </c>
      <c r="I82" s="96"/>
      <c r="J82" s="96"/>
      <c r="K82" s="96">
        <v>0</v>
      </c>
      <c r="L82" s="96">
        <v>0</v>
      </c>
      <c r="M82" s="52">
        <f t="shared" si="3"/>
        <v>38212.32</v>
      </c>
      <c r="N82" s="94"/>
      <c r="O82" s="105" t="s">
        <v>1171</v>
      </c>
      <c r="P82" s="94" t="s">
        <v>667</v>
      </c>
    </row>
    <row r="83" spans="1:16" s="2" customFormat="1" ht="9">
      <c r="A83" s="36" t="s">
        <v>69</v>
      </c>
      <c r="B83" s="70">
        <v>2004</v>
      </c>
      <c r="C83" s="95" t="s">
        <v>1170</v>
      </c>
      <c r="D83" s="190">
        <v>1</v>
      </c>
      <c r="E83" s="68">
        <v>30360</v>
      </c>
      <c r="F83" s="68">
        <v>1508.9</v>
      </c>
      <c r="G83" s="68">
        <v>5736.4</v>
      </c>
      <c r="H83" s="96">
        <v>0</v>
      </c>
      <c r="I83" s="96"/>
      <c r="J83" s="96"/>
      <c r="K83" s="96">
        <v>0</v>
      </c>
      <c r="L83" s="96">
        <v>0</v>
      </c>
      <c r="M83" s="52">
        <f t="shared" si="3"/>
        <v>37605.3</v>
      </c>
      <c r="N83" s="94" t="s">
        <v>1174</v>
      </c>
      <c r="O83" s="105"/>
      <c r="P83" s="94" t="s">
        <v>668</v>
      </c>
    </row>
    <row r="84" spans="1:16" ht="9">
      <c r="A84" s="36" t="s">
        <v>543</v>
      </c>
      <c r="B84" s="70">
        <v>2004</v>
      </c>
      <c r="C84" s="95" t="s">
        <v>1027</v>
      </c>
      <c r="D84" s="190">
        <v>1</v>
      </c>
      <c r="E84" s="92">
        <v>45360</v>
      </c>
      <c r="F84" s="92">
        <v>1323.38</v>
      </c>
      <c r="G84" s="92">
        <v>9002.11</v>
      </c>
      <c r="H84" s="92">
        <v>0</v>
      </c>
      <c r="I84" s="92"/>
      <c r="J84" s="92"/>
      <c r="K84" s="92">
        <v>0</v>
      </c>
      <c r="L84" s="92">
        <v>0</v>
      </c>
      <c r="M84" s="52">
        <f t="shared" si="3"/>
        <v>55685.49</v>
      </c>
      <c r="N84" s="94" t="s">
        <v>994</v>
      </c>
      <c r="O84" s="105"/>
      <c r="P84" s="94" t="s">
        <v>1004</v>
      </c>
    </row>
    <row r="85" spans="1:16" ht="18">
      <c r="A85" s="36" t="s">
        <v>62</v>
      </c>
      <c r="B85" s="70">
        <v>2004</v>
      </c>
      <c r="C85" s="95" t="s">
        <v>973</v>
      </c>
      <c r="D85" s="190">
        <v>9</v>
      </c>
      <c r="E85" s="92">
        <v>615298</v>
      </c>
      <c r="F85" s="92">
        <v>11480.62</v>
      </c>
      <c r="G85" s="92">
        <v>85827.34</v>
      </c>
      <c r="H85" s="92">
        <v>2975</v>
      </c>
      <c r="I85" s="92"/>
      <c r="J85" s="92"/>
      <c r="K85" s="92">
        <v>0</v>
      </c>
      <c r="L85" s="92">
        <v>0</v>
      </c>
      <c r="M85" s="52">
        <f t="shared" si="3"/>
        <v>715580.96</v>
      </c>
      <c r="N85" s="94"/>
      <c r="O85" s="105"/>
      <c r="P85" s="94"/>
    </row>
    <row r="86" spans="1:16" ht="9">
      <c r="A86" s="36" t="s">
        <v>53</v>
      </c>
      <c r="B86" s="70">
        <v>2004</v>
      </c>
      <c r="C86" s="95" t="s">
        <v>968</v>
      </c>
      <c r="D86" s="190">
        <v>2</v>
      </c>
      <c r="E86" s="92">
        <v>19766</v>
      </c>
      <c r="F86" s="92">
        <v>1220.88</v>
      </c>
      <c r="G86" s="92">
        <v>4926.1</v>
      </c>
      <c r="H86" s="92">
        <v>0</v>
      </c>
      <c r="I86" s="92"/>
      <c r="J86" s="92"/>
      <c r="K86" s="92">
        <v>0</v>
      </c>
      <c r="L86" s="92">
        <v>0</v>
      </c>
      <c r="M86" s="52">
        <f t="shared" si="3"/>
        <v>25912.980000000003</v>
      </c>
      <c r="N86" s="94"/>
      <c r="O86" s="105"/>
      <c r="P86" s="94"/>
    </row>
    <row r="87" spans="1:16" s="2" customFormat="1" ht="9">
      <c r="A87" s="36" t="s">
        <v>73</v>
      </c>
      <c r="B87" s="70">
        <v>2004</v>
      </c>
      <c r="C87" s="95" t="s">
        <v>1028</v>
      </c>
      <c r="D87" s="190">
        <v>1</v>
      </c>
      <c r="E87" s="92">
        <v>1140</v>
      </c>
      <c r="F87" s="92">
        <v>52.69</v>
      </c>
      <c r="G87" s="92">
        <v>248.45</v>
      </c>
      <c r="H87" s="92">
        <v>18</v>
      </c>
      <c r="I87" s="92"/>
      <c r="J87" s="92"/>
      <c r="K87" s="92">
        <v>22.8</v>
      </c>
      <c r="L87" s="92">
        <v>228</v>
      </c>
      <c r="M87" s="52">
        <f t="shared" si="3"/>
        <v>1709.94</v>
      </c>
      <c r="N87" s="94" t="s">
        <v>995</v>
      </c>
      <c r="O87" s="105"/>
      <c r="P87" s="94" t="s">
        <v>1004</v>
      </c>
    </row>
    <row r="88" spans="1:16" s="2" customFormat="1" ht="9">
      <c r="A88" s="36" t="s">
        <v>73</v>
      </c>
      <c r="B88" s="70">
        <v>2004</v>
      </c>
      <c r="C88" s="95" t="s">
        <v>1168</v>
      </c>
      <c r="D88" s="190">
        <v>1</v>
      </c>
      <c r="E88" s="92">
        <v>26522</v>
      </c>
      <c r="F88" s="92"/>
      <c r="G88" s="92"/>
      <c r="H88" s="92">
        <v>2185.33</v>
      </c>
      <c r="I88" s="92"/>
      <c r="J88" s="92"/>
      <c r="K88" s="92">
        <v>0</v>
      </c>
      <c r="L88" s="92">
        <v>0</v>
      </c>
      <c r="M88" s="52">
        <f t="shared" si="3"/>
        <v>28707.33</v>
      </c>
      <c r="N88" s="94" t="s">
        <v>1163</v>
      </c>
      <c r="O88" s="105"/>
      <c r="P88" s="94" t="s">
        <v>669</v>
      </c>
    </row>
    <row r="89" spans="1:16" ht="9">
      <c r="A89" s="36" t="s">
        <v>1047</v>
      </c>
      <c r="B89" s="70">
        <v>2004</v>
      </c>
      <c r="C89" s="95" t="s">
        <v>1051</v>
      </c>
      <c r="D89" s="190">
        <v>2</v>
      </c>
      <c r="E89" s="68">
        <v>164514</v>
      </c>
      <c r="F89" s="68">
        <v>5249.22</v>
      </c>
      <c r="G89" s="68">
        <v>38724.87</v>
      </c>
      <c r="H89" s="92">
        <v>0</v>
      </c>
      <c r="I89" s="92"/>
      <c r="J89" s="92"/>
      <c r="K89" s="92">
        <v>0</v>
      </c>
      <c r="L89" s="92">
        <v>0</v>
      </c>
      <c r="M89" s="52">
        <f t="shared" si="3"/>
        <v>208488.09</v>
      </c>
      <c r="N89" s="94" t="s">
        <v>1045</v>
      </c>
      <c r="O89" s="105"/>
      <c r="P89" s="94" t="s">
        <v>635</v>
      </c>
    </row>
    <row r="90" spans="1:16" ht="9">
      <c r="A90" s="36" t="s">
        <v>959</v>
      </c>
      <c r="B90" s="70">
        <v>2004</v>
      </c>
      <c r="C90" s="95" t="s">
        <v>966</v>
      </c>
      <c r="D90" s="190">
        <v>1</v>
      </c>
      <c r="E90" s="92">
        <v>10761</v>
      </c>
      <c r="F90" s="92">
        <v>692.16</v>
      </c>
      <c r="G90" s="92">
        <v>3797.36</v>
      </c>
      <c r="H90" s="92">
        <v>54</v>
      </c>
      <c r="I90" s="92"/>
      <c r="J90" s="92"/>
      <c r="K90" s="92">
        <v>0</v>
      </c>
      <c r="L90" s="92">
        <v>0</v>
      </c>
      <c r="M90" s="52">
        <f t="shared" si="3"/>
        <v>15304.52</v>
      </c>
      <c r="N90" s="94"/>
      <c r="O90" s="105"/>
      <c r="P90" s="94"/>
    </row>
    <row r="91" spans="1:16" s="2" customFormat="1" ht="81">
      <c r="A91" s="36" t="s">
        <v>74</v>
      </c>
      <c r="B91" s="70">
        <v>2004</v>
      </c>
      <c r="C91" s="95" t="s">
        <v>1024</v>
      </c>
      <c r="D91" s="190">
        <v>47</v>
      </c>
      <c r="E91" s="92">
        <v>949266</v>
      </c>
      <c r="F91" s="92">
        <v>30681.95</v>
      </c>
      <c r="G91" s="92">
        <v>176203.95</v>
      </c>
      <c r="H91" s="92">
        <v>0</v>
      </c>
      <c r="I91" s="92"/>
      <c r="J91" s="92"/>
      <c r="K91" s="92">
        <v>0</v>
      </c>
      <c r="L91" s="92">
        <v>0</v>
      </c>
      <c r="M91" s="52">
        <f t="shared" si="3"/>
        <v>1156151.9</v>
      </c>
      <c r="N91" s="94" t="s">
        <v>991</v>
      </c>
      <c r="O91" s="105"/>
      <c r="P91" s="94" t="s">
        <v>1001</v>
      </c>
    </row>
    <row r="92" spans="1:16" s="2" customFormat="1" ht="18">
      <c r="A92" s="36" t="s">
        <v>70</v>
      </c>
      <c r="B92" s="70">
        <v>2004</v>
      </c>
      <c r="C92" s="95" t="s">
        <v>1172</v>
      </c>
      <c r="D92" s="190">
        <v>7</v>
      </c>
      <c r="E92" s="92">
        <v>102164</v>
      </c>
      <c r="F92" s="92">
        <v>5443.64</v>
      </c>
      <c r="G92" s="92">
        <v>24451.1</v>
      </c>
      <c r="H92" s="92">
        <v>56</v>
      </c>
      <c r="I92" s="92"/>
      <c r="J92" s="92"/>
      <c r="K92" s="92">
        <v>0</v>
      </c>
      <c r="L92" s="92">
        <v>0</v>
      </c>
      <c r="M92" s="52">
        <f t="shared" si="3"/>
        <v>132114.74</v>
      </c>
      <c r="N92" s="94" t="s">
        <v>1173</v>
      </c>
      <c r="O92" s="105"/>
      <c r="P92" s="94" t="s">
        <v>670</v>
      </c>
    </row>
    <row r="93" spans="1:16" ht="9">
      <c r="A93" s="36" t="s">
        <v>52</v>
      </c>
      <c r="B93" s="70">
        <v>2004</v>
      </c>
      <c r="C93" s="95" t="s">
        <v>975</v>
      </c>
      <c r="D93" s="190">
        <v>1</v>
      </c>
      <c r="E93" s="92">
        <v>288528</v>
      </c>
      <c r="F93" s="92">
        <v>8918.85</v>
      </c>
      <c r="G93" s="92">
        <v>58001.77</v>
      </c>
      <c r="H93" s="92">
        <v>4176</v>
      </c>
      <c r="I93" s="92"/>
      <c r="J93" s="92"/>
      <c r="K93" s="92">
        <v>2950</v>
      </c>
      <c r="L93" s="92">
        <v>0</v>
      </c>
      <c r="M93" s="52">
        <f t="shared" si="3"/>
        <v>362574.62</v>
      </c>
      <c r="N93" s="94"/>
      <c r="O93" s="105"/>
      <c r="P93" s="94"/>
    </row>
    <row r="94" spans="1:16" ht="18">
      <c r="A94" s="36" t="s">
        <v>57</v>
      </c>
      <c r="B94" s="70">
        <v>2004</v>
      </c>
      <c r="C94" s="95" t="s">
        <v>974</v>
      </c>
      <c r="D94" s="190">
        <v>3</v>
      </c>
      <c r="E94" s="92">
        <v>103146</v>
      </c>
      <c r="F94" s="92">
        <v>1990.8</v>
      </c>
      <c r="G94" s="92">
        <v>14760.94</v>
      </c>
      <c r="H94" s="92">
        <v>0</v>
      </c>
      <c r="I94" s="92"/>
      <c r="J94" s="92"/>
      <c r="K94" s="92">
        <v>0</v>
      </c>
      <c r="L94" s="92">
        <v>0</v>
      </c>
      <c r="M94" s="52">
        <f t="shared" si="3"/>
        <v>119897.74</v>
      </c>
      <c r="N94" s="94"/>
      <c r="O94" s="105"/>
      <c r="P94" s="94"/>
    </row>
    <row r="95" spans="1:16" ht="9">
      <c r="A95" s="36" t="s">
        <v>961</v>
      </c>
      <c r="B95" s="70">
        <v>2004</v>
      </c>
      <c r="C95" s="95" t="s">
        <v>980</v>
      </c>
      <c r="D95" s="190">
        <v>1</v>
      </c>
      <c r="E95" s="92">
        <v>117684</v>
      </c>
      <c r="F95" s="92">
        <v>2292.4</v>
      </c>
      <c r="G95" s="92">
        <v>12858.73</v>
      </c>
      <c r="H95" s="92">
        <v>0</v>
      </c>
      <c r="I95" s="92"/>
      <c r="J95" s="92"/>
      <c r="K95" s="92">
        <v>0</v>
      </c>
      <c r="L95" s="92">
        <v>0</v>
      </c>
      <c r="M95" s="52">
        <f t="shared" si="3"/>
        <v>132835.13</v>
      </c>
      <c r="N95" s="94"/>
      <c r="O95" s="105"/>
      <c r="P95" s="94"/>
    </row>
    <row r="96" spans="1:16" ht="9">
      <c r="A96" s="36" t="s">
        <v>960</v>
      </c>
      <c r="B96" s="70">
        <v>2004</v>
      </c>
      <c r="C96" s="95" t="s">
        <v>979</v>
      </c>
      <c r="D96" s="190">
        <v>1</v>
      </c>
      <c r="E96" s="92">
        <v>24042</v>
      </c>
      <c r="F96" s="92">
        <v>643.07</v>
      </c>
      <c r="G96" s="92">
        <v>3652.14</v>
      </c>
      <c r="H96" s="92">
        <v>0</v>
      </c>
      <c r="I96" s="92"/>
      <c r="J96" s="92"/>
      <c r="K96" s="92">
        <v>0</v>
      </c>
      <c r="L96" s="92">
        <v>0</v>
      </c>
      <c r="M96" s="52">
        <f t="shared" si="3"/>
        <v>28337.21</v>
      </c>
      <c r="N96" s="94"/>
      <c r="O96" s="105"/>
      <c r="P96" s="94"/>
    </row>
    <row r="97" spans="1:16" ht="9">
      <c r="A97" s="36" t="s">
        <v>1038</v>
      </c>
      <c r="B97" s="70">
        <v>2004</v>
      </c>
      <c r="C97" s="95" t="s">
        <v>1041</v>
      </c>
      <c r="D97" s="190">
        <v>1</v>
      </c>
      <c r="E97" s="68">
        <v>15060</v>
      </c>
      <c r="F97" s="68">
        <v>1212.87</v>
      </c>
      <c r="G97" s="68">
        <v>7244.98</v>
      </c>
      <c r="H97" s="92">
        <v>0</v>
      </c>
      <c r="I97" s="92"/>
      <c r="J97" s="92"/>
      <c r="K97" s="92">
        <v>0</v>
      </c>
      <c r="L97" s="92">
        <v>0</v>
      </c>
      <c r="M97" s="52">
        <f t="shared" si="3"/>
        <v>23517.85</v>
      </c>
      <c r="N97" s="94" t="s">
        <v>1035</v>
      </c>
      <c r="O97" s="105"/>
      <c r="P97" s="94" t="s">
        <v>1037</v>
      </c>
    </row>
    <row r="98" spans="1:16" ht="9">
      <c r="A98" s="36" t="s">
        <v>962</v>
      </c>
      <c r="B98" s="70">
        <v>2004</v>
      </c>
      <c r="C98" s="95" t="s">
        <v>982</v>
      </c>
      <c r="D98" s="190">
        <v>4</v>
      </c>
      <c r="E98" s="92">
        <v>40002</v>
      </c>
      <c r="F98" s="92">
        <v>1978.12</v>
      </c>
      <c r="G98" s="92">
        <v>10843.67</v>
      </c>
      <c r="H98" s="92">
        <v>0</v>
      </c>
      <c r="I98" s="92"/>
      <c r="J98" s="92"/>
      <c r="K98" s="92">
        <v>0</v>
      </c>
      <c r="L98" s="92">
        <v>0</v>
      </c>
      <c r="M98" s="52">
        <f t="shared" si="3"/>
        <v>52823.79</v>
      </c>
      <c r="N98" s="94"/>
      <c r="O98" s="105"/>
      <c r="P98" s="94"/>
    </row>
    <row r="99" spans="1:16" ht="9">
      <c r="A99" s="36" t="s">
        <v>56</v>
      </c>
      <c r="B99" s="70">
        <v>2004</v>
      </c>
      <c r="C99" s="95" t="s">
        <v>1023</v>
      </c>
      <c r="D99" s="190">
        <v>5</v>
      </c>
      <c r="E99" s="92">
        <v>103596</v>
      </c>
      <c r="F99" s="92">
        <v>3390.89</v>
      </c>
      <c r="G99" s="92">
        <v>18178.51</v>
      </c>
      <c r="H99" s="92">
        <v>771</v>
      </c>
      <c r="I99" s="92"/>
      <c r="J99" s="92"/>
      <c r="K99" s="92">
        <v>798</v>
      </c>
      <c r="L99" s="92">
        <v>0</v>
      </c>
      <c r="M99" s="52">
        <f t="shared" si="3"/>
        <v>126734.4</v>
      </c>
      <c r="N99" s="94" t="s">
        <v>990</v>
      </c>
      <c r="O99" s="105"/>
      <c r="P99" s="94" t="s">
        <v>1000</v>
      </c>
    </row>
    <row r="100" spans="1:16" ht="9">
      <c r="A100" s="36" t="s">
        <v>58</v>
      </c>
      <c r="B100" s="70">
        <v>2004</v>
      </c>
      <c r="C100" s="95" t="s">
        <v>969</v>
      </c>
      <c r="D100" s="190">
        <v>3</v>
      </c>
      <c r="E100" s="92">
        <v>102204</v>
      </c>
      <c r="F100" s="92">
        <v>6278.66</v>
      </c>
      <c r="G100" s="92">
        <v>25259.94</v>
      </c>
      <c r="H100" s="92">
        <v>0</v>
      </c>
      <c r="I100" s="92"/>
      <c r="J100" s="92"/>
      <c r="K100" s="92">
        <v>0</v>
      </c>
      <c r="L100" s="92">
        <v>0</v>
      </c>
      <c r="M100" s="52">
        <f aca="true" t="shared" si="4" ref="M100:M119">SUM(E100:L100)</f>
        <v>133742.6</v>
      </c>
      <c r="N100" s="94"/>
      <c r="O100" s="105"/>
      <c r="P100" s="94"/>
    </row>
    <row r="101" spans="1:16" ht="9">
      <c r="A101" s="36" t="s">
        <v>66</v>
      </c>
      <c r="B101" s="70">
        <v>2004</v>
      </c>
      <c r="C101" s="95" t="s">
        <v>1021</v>
      </c>
      <c r="D101" s="190">
        <v>1</v>
      </c>
      <c r="E101" s="92">
        <v>2552</v>
      </c>
      <c r="F101" s="92">
        <v>647.03</v>
      </c>
      <c r="G101" s="92">
        <v>2787.35</v>
      </c>
      <c r="H101" s="92">
        <v>740</v>
      </c>
      <c r="I101" s="92"/>
      <c r="J101" s="92"/>
      <c r="K101" s="92">
        <v>16708</v>
      </c>
      <c r="L101" s="92"/>
      <c r="M101" s="52">
        <f t="shared" si="4"/>
        <v>23434.379999999997</v>
      </c>
      <c r="N101" s="94" t="s">
        <v>1042</v>
      </c>
      <c r="O101" s="105"/>
      <c r="P101" s="94" t="s">
        <v>986</v>
      </c>
    </row>
    <row r="102" spans="1:16" ht="27">
      <c r="A102" s="36" t="s">
        <v>356</v>
      </c>
      <c r="B102" s="70">
        <v>2004</v>
      </c>
      <c r="C102" s="95" t="s">
        <v>1048</v>
      </c>
      <c r="D102" s="190">
        <v>5</v>
      </c>
      <c r="E102" s="68">
        <v>26070</v>
      </c>
      <c r="F102" s="68">
        <v>896.62</v>
      </c>
      <c r="G102" s="68">
        <v>6737.04</v>
      </c>
      <c r="H102" s="92">
        <v>0</v>
      </c>
      <c r="I102" s="92"/>
      <c r="J102" s="92"/>
      <c r="K102" s="92">
        <v>0</v>
      </c>
      <c r="L102" s="92">
        <v>0</v>
      </c>
      <c r="M102" s="52">
        <f t="shared" si="4"/>
        <v>33703.659999999996</v>
      </c>
      <c r="N102" s="94" t="s">
        <v>1042</v>
      </c>
      <c r="O102" s="105"/>
      <c r="P102" s="94" t="s">
        <v>671</v>
      </c>
    </row>
    <row r="103" spans="1:16" ht="9">
      <c r="A103" s="36" t="s">
        <v>59</v>
      </c>
      <c r="B103" s="70">
        <v>2004</v>
      </c>
      <c r="C103" s="95" t="s">
        <v>971</v>
      </c>
      <c r="D103" s="190">
        <v>2</v>
      </c>
      <c r="E103" s="92">
        <v>89520</v>
      </c>
      <c r="F103" s="92">
        <v>5511.9</v>
      </c>
      <c r="G103" s="92">
        <v>22100.76</v>
      </c>
      <c r="H103" s="92">
        <v>0</v>
      </c>
      <c r="I103" s="92"/>
      <c r="J103" s="92"/>
      <c r="K103" s="92">
        <v>0</v>
      </c>
      <c r="L103" s="92">
        <v>0</v>
      </c>
      <c r="M103" s="52">
        <f t="shared" si="4"/>
        <v>117132.65999999999</v>
      </c>
      <c r="N103" s="94"/>
      <c r="O103" s="105"/>
      <c r="P103" s="94"/>
    </row>
    <row r="104" spans="1:16" ht="18">
      <c r="A104" s="36" t="s">
        <v>64</v>
      </c>
      <c r="B104" s="70">
        <v>2004</v>
      </c>
      <c r="C104" s="95" t="s">
        <v>970</v>
      </c>
      <c r="D104" s="190">
        <v>4</v>
      </c>
      <c r="E104" s="92">
        <v>80094</v>
      </c>
      <c r="F104" s="92">
        <v>4778.25</v>
      </c>
      <c r="G104" s="92">
        <v>19143.82</v>
      </c>
      <c r="H104" s="92">
        <v>0</v>
      </c>
      <c r="I104" s="92"/>
      <c r="J104" s="92"/>
      <c r="K104" s="92">
        <v>0</v>
      </c>
      <c r="L104" s="92">
        <v>0</v>
      </c>
      <c r="M104" s="52">
        <f t="shared" si="4"/>
        <v>104016.07</v>
      </c>
      <c r="N104" s="94"/>
      <c r="O104" s="105"/>
      <c r="P104" s="94"/>
    </row>
    <row r="105" spans="1:16" ht="18">
      <c r="A105" s="36" t="s">
        <v>1175</v>
      </c>
      <c r="B105" s="70">
        <v>2004</v>
      </c>
      <c r="C105" s="95" t="s">
        <v>1029</v>
      </c>
      <c r="D105" s="190">
        <v>11</v>
      </c>
      <c r="E105" s="92">
        <v>150259</v>
      </c>
      <c r="F105" s="92">
        <v>7747.95</v>
      </c>
      <c r="G105" s="92">
        <v>48831.29</v>
      </c>
      <c r="H105" s="92">
        <v>147</v>
      </c>
      <c r="I105" s="92"/>
      <c r="J105" s="92"/>
      <c r="K105" s="92">
        <v>0</v>
      </c>
      <c r="L105" s="92">
        <v>0</v>
      </c>
      <c r="M105" s="52">
        <f t="shared" si="4"/>
        <v>206985.24000000002</v>
      </c>
      <c r="N105" s="94" t="s">
        <v>996</v>
      </c>
      <c r="O105" s="105"/>
      <c r="P105" s="94" t="s">
        <v>1017</v>
      </c>
    </row>
    <row r="106" spans="1:16" s="2" customFormat="1" ht="9">
      <c r="A106" s="36" t="s">
        <v>1207</v>
      </c>
      <c r="B106" s="70">
        <v>2004</v>
      </c>
      <c r="C106" s="95" t="s">
        <v>1022</v>
      </c>
      <c r="D106" s="190">
        <v>1</v>
      </c>
      <c r="E106" s="92">
        <v>79884</v>
      </c>
      <c r="F106" s="92">
        <v>6077.55</v>
      </c>
      <c r="G106" s="92">
        <v>32631.08</v>
      </c>
      <c r="H106" s="92">
        <v>3294</v>
      </c>
      <c r="I106" s="92"/>
      <c r="J106" s="92"/>
      <c r="K106" s="92">
        <v>2663</v>
      </c>
      <c r="L106" s="92">
        <v>0</v>
      </c>
      <c r="M106" s="52">
        <f t="shared" si="4"/>
        <v>124549.63</v>
      </c>
      <c r="N106" s="94" t="s">
        <v>989</v>
      </c>
      <c r="O106" s="105"/>
      <c r="P106" s="94" t="s">
        <v>999</v>
      </c>
    </row>
    <row r="107" spans="1:16" ht="36">
      <c r="A107" s="36" t="s">
        <v>355</v>
      </c>
      <c r="B107" s="70">
        <v>2004</v>
      </c>
      <c r="C107" s="95" t="s">
        <v>1166</v>
      </c>
      <c r="D107" s="190">
        <v>18</v>
      </c>
      <c r="E107" s="92">
        <v>455114</v>
      </c>
      <c r="F107" s="92">
        <v>32076.47</v>
      </c>
      <c r="G107" s="92">
        <v>180260.47</v>
      </c>
      <c r="H107" s="92">
        <v>0</v>
      </c>
      <c r="I107" s="92"/>
      <c r="J107" s="92"/>
      <c r="K107" s="92">
        <v>0</v>
      </c>
      <c r="L107" s="92">
        <v>0</v>
      </c>
      <c r="M107" s="52">
        <f t="shared" si="4"/>
        <v>667450.94</v>
      </c>
      <c r="N107" s="94"/>
      <c r="O107" s="105" t="s">
        <v>1167</v>
      </c>
      <c r="P107" s="94" t="s">
        <v>672</v>
      </c>
    </row>
    <row r="108" spans="1:16" s="2" customFormat="1" ht="18">
      <c r="A108" s="36" t="s">
        <v>958</v>
      </c>
      <c r="B108" s="70">
        <v>2004</v>
      </c>
      <c r="C108" s="95" t="s">
        <v>965</v>
      </c>
      <c r="D108" s="190">
        <v>1</v>
      </c>
      <c r="E108" s="92">
        <v>36967</v>
      </c>
      <c r="F108" s="92">
        <v>1552.61</v>
      </c>
      <c r="G108" s="92">
        <v>10400.29</v>
      </c>
      <c r="H108" s="92">
        <v>0</v>
      </c>
      <c r="I108" s="92"/>
      <c r="J108" s="92"/>
      <c r="K108" s="92">
        <v>0</v>
      </c>
      <c r="L108" s="92">
        <v>0</v>
      </c>
      <c r="M108" s="52">
        <f t="shared" si="4"/>
        <v>48919.9</v>
      </c>
      <c r="N108" s="94"/>
      <c r="O108" s="105"/>
      <c r="P108" s="94"/>
    </row>
    <row r="109" spans="1:16" s="2" customFormat="1" ht="9">
      <c r="A109" s="36" t="s">
        <v>957</v>
      </c>
      <c r="B109" s="70">
        <v>2004</v>
      </c>
      <c r="C109" s="95" t="s">
        <v>963</v>
      </c>
      <c r="D109" s="190">
        <v>1</v>
      </c>
      <c r="E109" s="92">
        <v>123408</v>
      </c>
      <c r="F109" s="92">
        <v>7404.48</v>
      </c>
      <c r="G109" s="92">
        <v>47092.49</v>
      </c>
      <c r="H109" s="92">
        <v>0</v>
      </c>
      <c r="I109" s="92"/>
      <c r="J109" s="92"/>
      <c r="K109" s="92">
        <v>0</v>
      </c>
      <c r="L109" s="92">
        <v>0</v>
      </c>
      <c r="M109" s="52">
        <f t="shared" si="4"/>
        <v>177904.97</v>
      </c>
      <c r="N109" s="94"/>
      <c r="O109" s="105"/>
      <c r="P109" s="94"/>
    </row>
    <row r="110" spans="1:16" ht="18">
      <c r="A110" s="36" t="s">
        <v>65</v>
      </c>
      <c r="B110" s="70">
        <v>2004</v>
      </c>
      <c r="C110" s="95" t="s">
        <v>964</v>
      </c>
      <c r="D110" s="190">
        <v>1</v>
      </c>
      <c r="E110" s="92">
        <v>29990</v>
      </c>
      <c r="F110" s="92">
        <v>1179.02</v>
      </c>
      <c r="G110" s="92">
        <v>5487.74</v>
      </c>
      <c r="H110" s="92">
        <v>3599</v>
      </c>
      <c r="I110" s="92"/>
      <c r="J110" s="92"/>
      <c r="K110" s="92">
        <v>1187</v>
      </c>
      <c r="L110" s="92">
        <v>0</v>
      </c>
      <c r="M110" s="52">
        <f t="shared" si="4"/>
        <v>41442.76</v>
      </c>
      <c r="N110" s="94"/>
      <c r="O110" s="105"/>
      <c r="P110" s="94"/>
    </row>
    <row r="111" spans="1:16" ht="9">
      <c r="A111" s="36" t="s">
        <v>54</v>
      </c>
      <c r="B111" s="70">
        <v>2004</v>
      </c>
      <c r="C111" s="95" t="s">
        <v>976</v>
      </c>
      <c r="D111" s="190">
        <v>2</v>
      </c>
      <c r="E111" s="92">
        <v>12372</v>
      </c>
      <c r="F111" s="92">
        <v>1185.24</v>
      </c>
      <c r="G111" s="92">
        <v>6846.4</v>
      </c>
      <c r="H111" s="92">
        <v>0</v>
      </c>
      <c r="I111" s="92"/>
      <c r="J111" s="92"/>
      <c r="K111" s="92">
        <v>0</v>
      </c>
      <c r="L111" s="92">
        <v>0</v>
      </c>
      <c r="M111" s="52">
        <f t="shared" si="4"/>
        <v>20403.64</v>
      </c>
      <c r="N111" s="94"/>
      <c r="O111" s="105"/>
      <c r="P111" s="94"/>
    </row>
    <row r="112" spans="1:16" ht="18">
      <c r="A112" s="36" t="s">
        <v>55</v>
      </c>
      <c r="B112" s="70">
        <v>2004</v>
      </c>
      <c r="C112" s="95" t="s">
        <v>1040</v>
      </c>
      <c r="D112" s="190">
        <v>4</v>
      </c>
      <c r="E112" s="68">
        <v>98112</v>
      </c>
      <c r="F112" s="68">
        <v>3310.39</v>
      </c>
      <c r="G112" s="68">
        <v>22703.11</v>
      </c>
      <c r="H112" s="92">
        <v>0</v>
      </c>
      <c r="I112" s="92"/>
      <c r="J112" s="92"/>
      <c r="K112" s="92">
        <v>0</v>
      </c>
      <c r="L112" s="92">
        <v>0</v>
      </c>
      <c r="M112" s="52">
        <f t="shared" si="4"/>
        <v>124125.5</v>
      </c>
      <c r="N112" s="94" t="s">
        <v>1034</v>
      </c>
      <c r="O112" s="105"/>
      <c r="P112" s="94" t="s">
        <v>1037</v>
      </c>
    </row>
    <row r="113" spans="1:16" ht="9">
      <c r="A113" s="36" t="s">
        <v>1177</v>
      </c>
      <c r="B113" s="70">
        <v>2004</v>
      </c>
      <c r="C113" s="95" t="s">
        <v>1134</v>
      </c>
      <c r="D113" s="190">
        <v>1</v>
      </c>
      <c r="E113" s="92">
        <v>61706</v>
      </c>
      <c r="F113" s="92">
        <v>15050.09</v>
      </c>
      <c r="G113" s="92">
        <v>90955.97</v>
      </c>
      <c r="H113" s="92">
        <v>0</v>
      </c>
      <c r="I113" s="92"/>
      <c r="J113" s="92"/>
      <c r="K113" s="92">
        <v>0</v>
      </c>
      <c r="L113" s="92">
        <v>0</v>
      </c>
      <c r="M113" s="52">
        <f t="shared" si="4"/>
        <v>167712.06</v>
      </c>
      <c r="N113" s="58"/>
      <c r="O113" s="105" t="s">
        <v>988</v>
      </c>
      <c r="P113" s="94" t="s">
        <v>987</v>
      </c>
    </row>
    <row r="114" spans="1:16" ht="9">
      <c r="A114" s="36" t="s">
        <v>1178</v>
      </c>
      <c r="B114" s="70">
        <v>2004</v>
      </c>
      <c r="C114" s="95" t="s">
        <v>1031</v>
      </c>
      <c r="D114" s="190">
        <v>1</v>
      </c>
      <c r="E114" s="92">
        <v>185736</v>
      </c>
      <c r="F114" s="92">
        <v>8147.35</v>
      </c>
      <c r="G114" s="92">
        <v>48525.28</v>
      </c>
      <c r="H114" s="92">
        <v>4179</v>
      </c>
      <c r="I114" s="92"/>
      <c r="J114" s="92"/>
      <c r="K114" s="92"/>
      <c r="L114" s="92"/>
      <c r="M114" s="52">
        <f t="shared" si="4"/>
        <v>246587.63</v>
      </c>
      <c r="N114" s="94" t="s">
        <v>998</v>
      </c>
      <c r="O114" s="105"/>
      <c r="P114" s="94" t="s">
        <v>1019</v>
      </c>
    </row>
    <row r="115" spans="1:16" ht="9">
      <c r="A115" s="36" t="s">
        <v>1201</v>
      </c>
      <c r="B115" s="70">
        <v>2004</v>
      </c>
      <c r="C115" s="95" t="s">
        <v>1133</v>
      </c>
      <c r="D115" s="190">
        <v>1</v>
      </c>
      <c r="E115" s="92">
        <v>57507</v>
      </c>
      <c r="F115" s="92">
        <v>4859.34</v>
      </c>
      <c r="G115" s="92">
        <v>25882.03</v>
      </c>
      <c r="H115" s="92">
        <v>0</v>
      </c>
      <c r="I115" s="92"/>
      <c r="J115" s="92"/>
      <c r="K115" s="92">
        <v>0</v>
      </c>
      <c r="L115" s="92">
        <v>0</v>
      </c>
      <c r="M115" s="52">
        <f t="shared" si="4"/>
        <v>88248.37</v>
      </c>
      <c r="N115" s="94" t="s">
        <v>985</v>
      </c>
      <c r="O115" s="105"/>
      <c r="P115" s="94"/>
    </row>
    <row r="116" spans="1:16" ht="9">
      <c r="A116" s="36" t="s">
        <v>1179</v>
      </c>
      <c r="B116" s="70">
        <v>2004</v>
      </c>
      <c r="C116" s="95" t="s">
        <v>967</v>
      </c>
      <c r="D116" s="190">
        <v>1</v>
      </c>
      <c r="E116" s="92">
        <v>268295</v>
      </c>
      <c r="F116" s="92">
        <v>4671.69</v>
      </c>
      <c r="G116" s="92">
        <v>21744.4</v>
      </c>
      <c r="H116" s="92">
        <v>1560</v>
      </c>
      <c r="I116" s="92"/>
      <c r="J116" s="92"/>
      <c r="K116" s="92">
        <v>0</v>
      </c>
      <c r="L116" s="92">
        <v>0</v>
      </c>
      <c r="M116" s="52">
        <f t="shared" si="4"/>
        <v>296271.09</v>
      </c>
      <c r="N116" s="94"/>
      <c r="O116" s="105"/>
      <c r="P116" s="94"/>
    </row>
    <row r="117" spans="1:16" ht="9">
      <c r="A117" s="36" t="s">
        <v>60</v>
      </c>
      <c r="B117" s="70">
        <v>2004</v>
      </c>
      <c r="C117" s="95" t="s">
        <v>1095</v>
      </c>
      <c r="D117" s="190">
        <v>1</v>
      </c>
      <c r="E117" s="92">
        <v>66907</v>
      </c>
      <c r="F117" s="92">
        <v>4669.9</v>
      </c>
      <c r="G117" s="92">
        <v>6441.92</v>
      </c>
      <c r="H117" s="92"/>
      <c r="I117" s="92"/>
      <c r="J117" s="92"/>
      <c r="K117" s="92"/>
      <c r="L117" s="92"/>
      <c r="M117" s="52">
        <f t="shared" si="4"/>
        <v>78018.81999999999</v>
      </c>
      <c r="N117" s="94"/>
      <c r="O117" s="105" t="s">
        <v>1169</v>
      </c>
      <c r="P117" s="94" t="s">
        <v>673</v>
      </c>
    </row>
    <row r="118" spans="1:16" ht="9">
      <c r="A118" s="36" t="s">
        <v>1226</v>
      </c>
      <c r="B118" s="70">
        <v>2004</v>
      </c>
      <c r="C118" s="95" t="s">
        <v>1025</v>
      </c>
      <c r="D118" s="190">
        <v>1</v>
      </c>
      <c r="E118" s="92">
        <v>87228</v>
      </c>
      <c r="F118" s="92">
        <v>4657.98</v>
      </c>
      <c r="G118" s="92">
        <v>9188.6</v>
      </c>
      <c r="H118" s="92">
        <v>0</v>
      </c>
      <c r="I118" s="92"/>
      <c r="J118" s="92"/>
      <c r="K118" s="92">
        <v>0</v>
      </c>
      <c r="L118" s="92">
        <v>0</v>
      </c>
      <c r="M118" s="52">
        <f t="shared" si="4"/>
        <v>101074.58</v>
      </c>
      <c r="N118" s="94" t="s">
        <v>992</v>
      </c>
      <c r="O118" s="105"/>
      <c r="P118" s="94" t="s">
        <v>1002</v>
      </c>
    </row>
    <row r="119" spans="1:16" ht="9">
      <c r="A119" s="36" t="s">
        <v>353</v>
      </c>
      <c r="B119" s="70">
        <v>2004</v>
      </c>
      <c r="C119" s="95" t="s">
        <v>354</v>
      </c>
      <c r="D119" s="190">
        <v>1</v>
      </c>
      <c r="E119" s="92">
        <v>615630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52">
        <f t="shared" si="4"/>
        <v>615630</v>
      </c>
      <c r="N119" s="94"/>
      <c r="O119" s="105"/>
      <c r="P119" s="94"/>
    </row>
    <row r="120" spans="1:16" s="2" customFormat="1" ht="9">
      <c r="A120" s="98" t="s">
        <v>1165</v>
      </c>
      <c r="B120" s="70"/>
      <c r="C120" s="95"/>
      <c r="D120" s="190"/>
      <c r="E120" s="100"/>
      <c r="F120" s="100"/>
      <c r="G120" s="100"/>
      <c r="H120" s="100"/>
      <c r="I120" s="100"/>
      <c r="J120" s="100"/>
      <c r="K120" s="100"/>
      <c r="L120" s="100"/>
      <c r="M120" s="100"/>
      <c r="N120" s="99"/>
      <c r="O120" s="97"/>
      <c r="P120" s="137"/>
    </row>
    <row r="121" spans="1:16" s="2" customFormat="1" ht="9">
      <c r="A121" s="18"/>
      <c r="B121" s="9"/>
      <c r="C121" s="8"/>
      <c r="D121" s="192">
        <f>SUM(D73:D120)</f>
        <v>176</v>
      </c>
      <c r="E121" s="14"/>
      <c r="F121" s="14"/>
      <c r="G121" s="14"/>
      <c r="H121" s="14"/>
      <c r="I121" s="14"/>
      <c r="J121" s="14"/>
      <c r="K121" s="29"/>
      <c r="L121" s="28"/>
      <c r="M121" s="14"/>
      <c r="N121" s="11"/>
      <c r="O121" s="106"/>
      <c r="P121" s="138"/>
    </row>
    <row r="122" spans="1:16" ht="9">
      <c r="A122" s="62" t="s">
        <v>79</v>
      </c>
      <c r="B122" s="70">
        <v>2005</v>
      </c>
      <c r="C122" s="62" t="s">
        <v>90</v>
      </c>
      <c r="D122" s="193">
        <v>1</v>
      </c>
      <c r="E122" s="68">
        <v>27540</v>
      </c>
      <c r="F122" s="68">
        <v>1688.2</v>
      </c>
      <c r="G122" s="68">
        <v>7891.61</v>
      </c>
      <c r="H122" s="92">
        <v>0</v>
      </c>
      <c r="I122" s="92"/>
      <c r="J122" s="92"/>
      <c r="K122" s="92">
        <v>0</v>
      </c>
      <c r="L122" s="92">
        <v>0</v>
      </c>
      <c r="M122" s="68">
        <f>SUM(E122:L122)</f>
        <v>37119.81</v>
      </c>
      <c r="N122" s="58" t="s">
        <v>80</v>
      </c>
      <c r="O122" s="54"/>
      <c r="P122" s="58" t="s">
        <v>81</v>
      </c>
    </row>
    <row r="123" spans="1:16" s="2" customFormat="1" ht="9">
      <c r="A123" s="80" t="s">
        <v>1194</v>
      </c>
      <c r="B123" s="70">
        <v>2005</v>
      </c>
      <c r="C123" s="75" t="s">
        <v>210</v>
      </c>
      <c r="D123" s="193">
        <v>1</v>
      </c>
      <c r="E123" s="68">
        <v>34290</v>
      </c>
      <c r="F123" s="68">
        <v>3063.27</v>
      </c>
      <c r="G123" s="68">
        <v>15501.61</v>
      </c>
      <c r="H123" s="92">
        <v>0</v>
      </c>
      <c r="I123" s="92"/>
      <c r="J123" s="92"/>
      <c r="K123" s="92">
        <v>0</v>
      </c>
      <c r="L123" s="92">
        <v>0</v>
      </c>
      <c r="M123" s="68">
        <f>SUM(E123:L123)</f>
        <v>52854.88</v>
      </c>
      <c r="N123" s="94"/>
      <c r="O123" s="105" t="s">
        <v>1195</v>
      </c>
      <c r="P123" s="94" t="s">
        <v>1198</v>
      </c>
    </row>
    <row r="124" spans="1:16" s="2" customFormat="1" ht="9">
      <c r="A124" s="80" t="s">
        <v>1194</v>
      </c>
      <c r="B124" s="70">
        <v>2005</v>
      </c>
      <c r="C124" s="75" t="s">
        <v>211</v>
      </c>
      <c r="D124" s="193">
        <v>1</v>
      </c>
      <c r="E124" s="68">
        <v>20154</v>
      </c>
      <c r="F124" s="68">
        <v>1800.44</v>
      </c>
      <c r="G124" s="68">
        <v>9111.09</v>
      </c>
      <c r="H124" s="92">
        <v>0</v>
      </c>
      <c r="I124" s="92"/>
      <c r="J124" s="92"/>
      <c r="K124" s="92">
        <v>0</v>
      </c>
      <c r="L124" s="92">
        <v>0</v>
      </c>
      <c r="M124" s="68">
        <f>SUM(E124:L124)</f>
        <v>31065.53</v>
      </c>
      <c r="N124" s="94"/>
      <c r="O124" s="105" t="s">
        <v>1195</v>
      </c>
      <c r="P124" s="94" t="s">
        <v>1198</v>
      </c>
    </row>
    <row r="125" spans="1:16" s="2" customFormat="1" ht="9">
      <c r="A125" s="80" t="s">
        <v>1194</v>
      </c>
      <c r="B125" s="70">
        <v>2005</v>
      </c>
      <c r="C125" s="75" t="s">
        <v>212</v>
      </c>
      <c r="D125" s="193">
        <v>1</v>
      </c>
      <c r="E125" s="68">
        <v>20208</v>
      </c>
      <c r="F125" s="68">
        <v>1805.26</v>
      </c>
      <c r="G125" s="68">
        <v>9135.5</v>
      </c>
      <c r="H125" s="92">
        <v>0</v>
      </c>
      <c r="I125" s="92"/>
      <c r="J125" s="92"/>
      <c r="K125" s="92">
        <v>0</v>
      </c>
      <c r="L125" s="92">
        <v>0</v>
      </c>
      <c r="M125" s="68">
        <f>SUM(E125:L125)</f>
        <v>31148.76</v>
      </c>
      <c r="N125" s="94"/>
      <c r="O125" s="105" t="s">
        <v>1195</v>
      </c>
      <c r="P125" s="94" t="s">
        <v>1198</v>
      </c>
    </row>
    <row r="126" spans="1:16" s="2" customFormat="1" ht="9">
      <c r="A126" s="80" t="s">
        <v>1194</v>
      </c>
      <c r="B126" s="70">
        <v>2005</v>
      </c>
      <c r="C126" s="75" t="s">
        <v>213</v>
      </c>
      <c r="D126" s="193">
        <v>1</v>
      </c>
      <c r="E126" s="68">
        <v>34026</v>
      </c>
      <c r="F126" s="68">
        <v>3039.68</v>
      </c>
      <c r="G126" s="68">
        <v>15382.26</v>
      </c>
      <c r="H126" s="92">
        <v>0</v>
      </c>
      <c r="I126" s="92"/>
      <c r="J126" s="92"/>
      <c r="K126" s="92">
        <v>0</v>
      </c>
      <c r="L126" s="92">
        <v>0</v>
      </c>
      <c r="M126" s="68">
        <f aca="true" t="shared" si="5" ref="M126:M202">SUM(E126:L126)</f>
        <v>52447.94</v>
      </c>
      <c r="N126" s="94"/>
      <c r="O126" s="105" t="s">
        <v>1195</v>
      </c>
      <c r="P126" s="94" t="s">
        <v>1198</v>
      </c>
    </row>
    <row r="127" spans="1:16" s="2" customFormat="1" ht="9">
      <c r="A127" s="80" t="s">
        <v>1194</v>
      </c>
      <c r="B127" s="70">
        <v>2005</v>
      </c>
      <c r="C127" s="75" t="s">
        <v>214</v>
      </c>
      <c r="D127" s="193">
        <v>1</v>
      </c>
      <c r="E127" s="68">
        <v>34014</v>
      </c>
      <c r="F127" s="68">
        <v>3038.61</v>
      </c>
      <c r="G127" s="68">
        <v>15376.83</v>
      </c>
      <c r="H127" s="92">
        <v>0</v>
      </c>
      <c r="I127" s="92"/>
      <c r="J127" s="92"/>
      <c r="K127" s="92">
        <v>0</v>
      </c>
      <c r="L127" s="92">
        <v>0</v>
      </c>
      <c r="M127" s="68">
        <f t="shared" si="5"/>
        <v>52429.44</v>
      </c>
      <c r="N127" s="94"/>
      <c r="O127" s="105" t="s">
        <v>1195</v>
      </c>
      <c r="P127" s="94" t="s">
        <v>1198</v>
      </c>
    </row>
    <row r="128" spans="1:16" s="2" customFormat="1" ht="9">
      <c r="A128" s="80" t="s">
        <v>1194</v>
      </c>
      <c r="B128" s="70">
        <v>2005</v>
      </c>
      <c r="C128" s="75" t="s">
        <v>215</v>
      </c>
      <c r="D128" s="193">
        <v>1</v>
      </c>
      <c r="E128" s="68">
        <v>34512</v>
      </c>
      <c r="F128" s="68">
        <v>3083.1</v>
      </c>
      <c r="G128" s="68">
        <v>15601.97</v>
      </c>
      <c r="H128" s="92">
        <v>0</v>
      </c>
      <c r="I128" s="92"/>
      <c r="J128" s="92"/>
      <c r="K128" s="92">
        <v>0</v>
      </c>
      <c r="L128" s="92">
        <v>0</v>
      </c>
      <c r="M128" s="68">
        <f t="shared" si="5"/>
        <v>53197.07</v>
      </c>
      <c r="N128" s="94"/>
      <c r="O128" s="105" t="s">
        <v>1195</v>
      </c>
      <c r="P128" s="94" t="s">
        <v>1198</v>
      </c>
    </row>
    <row r="129" spans="1:16" s="2" customFormat="1" ht="9">
      <c r="A129" s="80" t="s">
        <v>1194</v>
      </c>
      <c r="B129" s="70">
        <v>2005</v>
      </c>
      <c r="C129" s="75" t="s">
        <v>216</v>
      </c>
      <c r="D129" s="193">
        <v>1</v>
      </c>
      <c r="E129" s="68">
        <v>45548</v>
      </c>
      <c r="F129" s="68">
        <v>4068.99</v>
      </c>
      <c r="G129" s="68">
        <v>20591.05</v>
      </c>
      <c r="H129" s="92">
        <v>0</v>
      </c>
      <c r="I129" s="92"/>
      <c r="J129" s="92"/>
      <c r="K129" s="92">
        <v>0</v>
      </c>
      <c r="L129" s="92">
        <v>0</v>
      </c>
      <c r="M129" s="68">
        <f t="shared" si="5"/>
        <v>70208.04</v>
      </c>
      <c r="N129" s="94"/>
      <c r="O129" s="105" t="s">
        <v>1195</v>
      </c>
      <c r="P129" s="94" t="s">
        <v>1198</v>
      </c>
    </row>
    <row r="130" spans="1:16" s="2" customFormat="1" ht="9">
      <c r="A130" s="80" t="s">
        <v>1194</v>
      </c>
      <c r="B130" s="70">
        <v>2005</v>
      </c>
      <c r="C130" s="75" t="s">
        <v>217</v>
      </c>
      <c r="D130" s="193">
        <v>1</v>
      </c>
      <c r="E130" s="68">
        <v>20178</v>
      </c>
      <c r="F130" s="68">
        <v>1802.58</v>
      </c>
      <c r="G130" s="68">
        <v>9121.94</v>
      </c>
      <c r="H130" s="92">
        <v>0</v>
      </c>
      <c r="I130" s="92"/>
      <c r="J130" s="92"/>
      <c r="K130" s="92">
        <v>0</v>
      </c>
      <c r="L130" s="92">
        <v>0</v>
      </c>
      <c r="M130" s="68">
        <f t="shared" si="5"/>
        <v>31102.520000000004</v>
      </c>
      <c r="N130" s="94"/>
      <c r="O130" s="105" t="s">
        <v>1195</v>
      </c>
      <c r="P130" s="94" t="s">
        <v>1198</v>
      </c>
    </row>
    <row r="131" spans="1:16" s="2" customFormat="1" ht="9">
      <c r="A131" s="80" t="s">
        <v>1194</v>
      </c>
      <c r="B131" s="70">
        <v>2005</v>
      </c>
      <c r="C131" s="75" t="s">
        <v>218</v>
      </c>
      <c r="D131" s="193">
        <v>1</v>
      </c>
      <c r="E131" s="68">
        <v>33996</v>
      </c>
      <c r="F131" s="68">
        <v>3037</v>
      </c>
      <c r="G131" s="68">
        <v>15368.7</v>
      </c>
      <c r="H131" s="92">
        <v>0</v>
      </c>
      <c r="I131" s="92"/>
      <c r="J131" s="92"/>
      <c r="K131" s="92">
        <v>0</v>
      </c>
      <c r="L131" s="92">
        <v>0</v>
      </c>
      <c r="M131" s="68">
        <f t="shared" si="5"/>
        <v>52401.7</v>
      </c>
      <c r="N131" s="94"/>
      <c r="O131" s="105" t="s">
        <v>1195</v>
      </c>
      <c r="P131" s="94" t="s">
        <v>1198</v>
      </c>
    </row>
    <row r="132" spans="1:16" s="2" customFormat="1" ht="9">
      <c r="A132" s="80" t="s">
        <v>1194</v>
      </c>
      <c r="B132" s="70">
        <v>2005</v>
      </c>
      <c r="C132" s="75" t="s">
        <v>219</v>
      </c>
      <c r="D132" s="193">
        <v>1</v>
      </c>
      <c r="E132" s="68">
        <v>20352</v>
      </c>
      <c r="F132" s="68">
        <v>1818.13</v>
      </c>
      <c r="G132" s="68">
        <v>9200.6</v>
      </c>
      <c r="H132" s="92">
        <v>0</v>
      </c>
      <c r="I132" s="92"/>
      <c r="J132" s="92"/>
      <c r="K132" s="92">
        <v>0</v>
      </c>
      <c r="L132" s="92">
        <v>0</v>
      </c>
      <c r="M132" s="68">
        <f t="shared" si="5"/>
        <v>31370.730000000003</v>
      </c>
      <c r="N132" s="94"/>
      <c r="O132" s="105" t="s">
        <v>1195</v>
      </c>
      <c r="P132" s="94" t="s">
        <v>1198</v>
      </c>
    </row>
    <row r="133" spans="1:16" s="2" customFormat="1" ht="9">
      <c r="A133" s="80" t="s">
        <v>1194</v>
      </c>
      <c r="B133" s="70">
        <v>2005</v>
      </c>
      <c r="C133" s="75" t="s">
        <v>220</v>
      </c>
      <c r="D133" s="193">
        <v>1</v>
      </c>
      <c r="E133" s="68">
        <v>34128</v>
      </c>
      <c r="F133" s="68">
        <v>3048.79</v>
      </c>
      <c r="G133" s="68">
        <v>15428.37</v>
      </c>
      <c r="H133" s="92">
        <v>0</v>
      </c>
      <c r="I133" s="92"/>
      <c r="J133" s="92"/>
      <c r="K133" s="92">
        <v>0</v>
      </c>
      <c r="L133" s="92">
        <v>0</v>
      </c>
      <c r="M133" s="68">
        <f t="shared" si="5"/>
        <v>52605.16</v>
      </c>
      <c r="N133" s="94"/>
      <c r="O133" s="105" t="s">
        <v>1195</v>
      </c>
      <c r="P133" s="94" t="s">
        <v>1198</v>
      </c>
    </row>
    <row r="134" spans="1:16" s="2" customFormat="1" ht="9">
      <c r="A134" s="80" t="s">
        <v>1194</v>
      </c>
      <c r="B134" s="70">
        <v>2005</v>
      </c>
      <c r="C134" s="75" t="s">
        <v>221</v>
      </c>
      <c r="D134" s="193">
        <v>1</v>
      </c>
      <c r="E134" s="68">
        <v>33966</v>
      </c>
      <c r="F134" s="68">
        <v>3034.32</v>
      </c>
      <c r="G134" s="68">
        <v>15355.13</v>
      </c>
      <c r="H134" s="92">
        <v>0</v>
      </c>
      <c r="I134" s="92"/>
      <c r="J134" s="92"/>
      <c r="K134" s="92">
        <v>0</v>
      </c>
      <c r="L134" s="92">
        <v>0</v>
      </c>
      <c r="M134" s="68">
        <f t="shared" si="5"/>
        <v>52355.45</v>
      </c>
      <c r="N134" s="94"/>
      <c r="O134" s="105" t="s">
        <v>1195</v>
      </c>
      <c r="P134" s="94" t="s">
        <v>1198</v>
      </c>
    </row>
    <row r="135" spans="1:16" ht="9">
      <c r="A135" s="80" t="s">
        <v>1194</v>
      </c>
      <c r="B135" s="70">
        <v>2005</v>
      </c>
      <c r="C135" s="62" t="s">
        <v>222</v>
      </c>
      <c r="D135" s="193">
        <v>1</v>
      </c>
      <c r="E135" s="68">
        <v>34290</v>
      </c>
      <c r="F135" s="68">
        <v>1839.98</v>
      </c>
      <c r="G135" s="68">
        <v>8129.24</v>
      </c>
      <c r="H135" s="92">
        <v>0</v>
      </c>
      <c r="I135" s="92"/>
      <c r="J135" s="92"/>
      <c r="K135" s="92">
        <v>0</v>
      </c>
      <c r="L135" s="92">
        <v>0</v>
      </c>
      <c r="M135" s="68">
        <f t="shared" si="5"/>
        <v>44259.22</v>
      </c>
      <c r="N135" s="58"/>
      <c r="O135" s="54" t="s">
        <v>1210</v>
      </c>
      <c r="P135" s="58" t="s">
        <v>1211</v>
      </c>
    </row>
    <row r="136" spans="1:16" s="2" customFormat="1" ht="9">
      <c r="A136" s="80" t="s">
        <v>1194</v>
      </c>
      <c r="B136" s="70">
        <v>2005</v>
      </c>
      <c r="C136" s="75" t="s">
        <v>223</v>
      </c>
      <c r="D136" s="193">
        <v>1</v>
      </c>
      <c r="E136" s="68">
        <v>20730</v>
      </c>
      <c r="F136" s="68">
        <v>1112.35</v>
      </c>
      <c r="G136" s="68">
        <v>4914.53</v>
      </c>
      <c r="H136" s="92">
        <v>0</v>
      </c>
      <c r="I136" s="92"/>
      <c r="J136" s="92"/>
      <c r="K136" s="92">
        <v>0</v>
      </c>
      <c r="L136" s="92">
        <v>0</v>
      </c>
      <c r="M136" s="68">
        <f t="shared" si="5"/>
        <v>26756.879999999997</v>
      </c>
      <c r="N136" s="94"/>
      <c r="O136" s="54" t="s">
        <v>1210</v>
      </c>
      <c r="P136" s="58" t="s">
        <v>1211</v>
      </c>
    </row>
    <row r="137" spans="1:16" s="2" customFormat="1" ht="9">
      <c r="A137" s="80" t="s">
        <v>1194</v>
      </c>
      <c r="B137" s="70">
        <v>2005</v>
      </c>
      <c r="C137" s="75" t="s">
        <v>224</v>
      </c>
      <c r="D137" s="193">
        <v>1</v>
      </c>
      <c r="E137" s="68">
        <v>20784</v>
      </c>
      <c r="F137" s="68">
        <v>1115.25</v>
      </c>
      <c r="G137" s="68">
        <v>4927.33</v>
      </c>
      <c r="H137" s="92">
        <v>0</v>
      </c>
      <c r="I137" s="92"/>
      <c r="J137" s="92"/>
      <c r="K137" s="92">
        <v>0</v>
      </c>
      <c r="L137" s="92">
        <v>0</v>
      </c>
      <c r="M137" s="68">
        <f t="shared" si="5"/>
        <v>26826.58</v>
      </c>
      <c r="N137" s="94"/>
      <c r="O137" s="54" t="s">
        <v>1210</v>
      </c>
      <c r="P137" s="58" t="s">
        <v>1211</v>
      </c>
    </row>
    <row r="138" spans="1:16" s="2" customFormat="1" ht="9">
      <c r="A138" s="80" t="s">
        <v>1194</v>
      </c>
      <c r="B138" s="70">
        <v>2005</v>
      </c>
      <c r="C138" s="75" t="s">
        <v>225</v>
      </c>
      <c r="D138" s="193">
        <v>1</v>
      </c>
      <c r="E138" s="68">
        <v>34026</v>
      </c>
      <c r="F138" s="68">
        <v>1825.8</v>
      </c>
      <c r="G138" s="68">
        <v>8066.66</v>
      </c>
      <c r="H138" s="92">
        <v>0</v>
      </c>
      <c r="I138" s="92"/>
      <c r="J138" s="92"/>
      <c r="K138" s="92">
        <v>0</v>
      </c>
      <c r="L138" s="92">
        <v>0</v>
      </c>
      <c r="M138" s="68">
        <f t="shared" si="5"/>
        <v>43918.46000000001</v>
      </c>
      <c r="N138" s="94"/>
      <c r="O138" s="54" t="s">
        <v>1210</v>
      </c>
      <c r="P138" s="58" t="s">
        <v>1211</v>
      </c>
    </row>
    <row r="139" spans="1:16" s="2" customFormat="1" ht="9">
      <c r="A139" s="80" t="s">
        <v>1194</v>
      </c>
      <c r="B139" s="70">
        <v>2005</v>
      </c>
      <c r="C139" s="75" t="s">
        <v>226</v>
      </c>
      <c r="D139" s="193">
        <v>1</v>
      </c>
      <c r="E139" s="68">
        <v>34014</v>
      </c>
      <c r="F139" s="68">
        <v>1825.16</v>
      </c>
      <c r="G139" s="68">
        <v>8063.81</v>
      </c>
      <c r="H139" s="92">
        <v>0</v>
      </c>
      <c r="I139" s="92"/>
      <c r="J139" s="92"/>
      <c r="K139" s="92">
        <v>0</v>
      </c>
      <c r="L139" s="92">
        <v>0</v>
      </c>
      <c r="M139" s="68">
        <f t="shared" si="5"/>
        <v>43902.97</v>
      </c>
      <c r="N139" s="94"/>
      <c r="O139" s="54" t="s">
        <v>1210</v>
      </c>
      <c r="P139" s="58" t="s">
        <v>1211</v>
      </c>
    </row>
    <row r="140" spans="1:16" s="2" customFormat="1" ht="9">
      <c r="A140" s="80" t="s">
        <v>1194</v>
      </c>
      <c r="B140" s="70">
        <v>2005</v>
      </c>
      <c r="C140" s="75" t="s">
        <v>227</v>
      </c>
      <c r="D140" s="193">
        <v>1</v>
      </c>
      <c r="E140" s="68">
        <v>34512</v>
      </c>
      <c r="F140" s="68">
        <v>1851.89</v>
      </c>
      <c r="G140" s="68">
        <v>8181.87</v>
      </c>
      <c r="H140" s="92">
        <v>0</v>
      </c>
      <c r="I140" s="92"/>
      <c r="J140" s="92"/>
      <c r="K140" s="92">
        <v>0</v>
      </c>
      <c r="L140" s="92">
        <v>0</v>
      </c>
      <c r="M140" s="68">
        <f t="shared" si="5"/>
        <v>44545.76</v>
      </c>
      <c r="N140" s="94"/>
      <c r="O140" s="54" t="s">
        <v>1210</v>
      </c>
      <c r="P140" s="58" t="s">
        <v>1211</v>
      </c>
    </row>
    <row r="141" spans="1:16" s="2" customFormat="1" ht="9">
      <c r="A141" s="80" t="s">
        <v>1194</v>
      </c>
      <c r="B141" s="70">
        <v>2005</v>
      </c>
      <c r="C141" s="75" t="s">
        <v>228</v>
      </c>
      <c r="D141" s="193">
        <v>1</v>
      </c>
      <c r="E141" s="68">
        <v>34566</v>
      </c>
      <c r="F141" s="68">
        <v>1854.78</v>
      </c>
      <c r="G141" s="68">
        <v>8194.68</v>
      </c>
      <c r="H141" s="92">
        <v>0</v>
      </c>
      <c r="I141" s="92"/>
      <c r="J141" s="92"/>
      <c r="K141" s="92">
        <v>0</v>
      </c>
      <c r="L141" s="92">
        <v>0</v>
      </c>
      <c r="M141" s="68">
        <f t="shared" si="5"/>
        <v>44615.46</v>
      </c>
      <c r="N141" s="94"/>
      <c r="O141" s="54" t="s">
        <v>1210</v>
      </c>
      <c r="P141" s="58" t="s">
        <v>1211</v>
      </c>
    </row>
    <row r="142" spans="1:16" s="2" customFormat="1" ht="9">
      <c r="A142" s="80" t="s">
        <v>1194</v>
      </c>
      <c r="B142" s="70">
        <v>2005</v>
      </c>
      <c r="C142" s="75" t="s">
        <v>229</v>
      </c>
      <c r="D142" s="193">
        <v>1</v>
      </c>
      <c r="E142" s="68">
        <v>20754</v>
      </c>
      <c r="F142" s="68">
        <v>1113.64</v>
      </c>
      <c r="G142" s="68">
        <v>4920.22</v>
      </c>
      <c r="H142" s="92">
        <v>0</v>
      </c>
      <c r="I142" s="92"/>
      <c r="J142" s="92"/>
      <c r="K142" s="92">
        <v>0</v>
      </c>
      <c r="L142" s="92">
        <v>0</v>
      </c>
      <c r="M142" s="68">
        <f t="shared" si="5"/>
        <v>26787.86</v>
      </c>
      <c r="N142" s="94"/>
      <c r="O142" s="54" t="s">
        <v>1210</v>
      </c>
      <c r="P142" s="58" t="s">
        <v>1211</v>
      </c>
    </row>
    <row r="143" spans="1:16" s="2" customFormat="1" ht="9">
      <c r="A143" s="80" t="s">
        <v>1194</v>
      </c>
      <c r="B143" s="70">
        <v>2005</v>
      </c>
      <c r="C143" s="75" t="s">
        <v>230</v>
      </c>
      <c r="D143" s="193">
        <v>1</v>
      </c>
      <c r="E143" s="68">
        <v>33996</v>
      </c>
      <c r="F143" s="68">
        <v>1824.2</v>
      </c>
      <c r="G143" s="68">
        <v>8059.54</v>
      </c>
      <c r="H143" s="92">
        <v>0</v>
      </c>
      <c r="I143" s="92"/>
      <c r="J143" s="92"/>
      <c r="K143" s="92">
        <v>0</v>
      </c>
      <c r="L143" s="92">
        <v>0</v>
      </c>
      <c r="M143" s="68">
        <f t="shared" si="5"/>
        <v>43879.74</v>
      </c>
      <c r="N143" s="94"/>
      <c r="O143" s="54" t="s">
        <v>1210</v>
      </c>
      <c r="P143" s="58" t="s">
        <v>1211</v>
      </c>
    </row>
    <row r="144" spans="1:16" s="2" customFormat="1" ht="9">
      <c r="A144" s="80" t="s">
        <v>1194</v>
      </c>
      <c r="B144" s="70">
        <v>2005</v>
      </c>
      <c r="C144" s="75" t="s">
        <v>231</v>
      </c>
      <c r="D144" s="193">
        <v>1</v>
      </c>
      <c r="E144" s="68">
        <v>20928</v>
      </c>
      <c r="F144" s="68">
        <v>1122.98</v>
      </c>
      <c r="G144" s="68">
        <v>4961.47</v>
      </c>
      <c r="H144" s="92">
        <v>0</v>
      </c>
      <c r="I144" s="92"/>
      <c r="J144" s="92"/>
      <c r="K144" s="92">
        <v>0</v>
      </c>
      <c r="L144" s="92">
        <v>0</v>
      </c>
      <c r="M144" s="68">
        <f t="shared" si="5"/>
        <v>27012.45</v>
      </c>
      <c r="N144" s="94"/>
      <c r="O144" s="54" t="s">
        <v>1210</v>
      </c>
      <c r="P144" s="58" t="s">
        <v>1211</v>
      </c>
    </row>
    <row r="145" spans="1:16" s="2" customFormat="1" ht="9">
      <c r="A145" s="80" t="s">
        <v>1194</v>
      </c>
      <c r="B145" s="70">
        <v>2005</v>
      </c>
      <c r="C145" s="75" t="s">
        <v>232</v>
      </c>
      <c r="D145" s="193">
        <v>1</v>
      </c>
      <c r="E145" s="68">
        <v>34128</v>
      </c>
      <c r="F145" s="68">
        <v>1831.28</v>
      </c>
      <c r="G145" s="68">
        <v>8090.84</v>
      </c>
      <c r="H145" s="92">
        <v>0</v>
      </c>
      <c r="I145" s="92"/>
      <c r="J145" s="92"/>
      <c r="K145" s="92">
        <v>0</v>
      </c>
      <c r="L145" s="92">
        <v>0</v>
      </c>
      <c r="M145" s="68">
        <f t="shared" si="5"/>
        <v>44050.119999999995</v>
      </c>
      <c r="N145" s="94"/>
      <c r="O145" s="54" t="s">
        <v>1210</v>
      </c>
      <c r="P145" s="58" t="s">
        <v>1211</v>
      </c>
    </row>
    <row r="146" spans="1:16" s="2" customFormat="1" ht="9">
      <c r="A146" s="80" t="s">
        <v>1194</v>
      </c>
      <c r="B146" s="70">
        <v>2005</v>
      </c>
      <c r="C146" s="75" t="s">
        <v>239</v>
      </c>
      <c r="D146" s="193">
        <v>1</v>
      </c>
      <c r="E146" s="68">
        <v>33966</v>
      </c>
      <c r="F146" s="68">
        <v>1822.59</v>
      </c>
      <c r="G146" s="68">
        <v>8052.43</v>
      </c>
      <c r="H146" s="92">
        <v>0</v>
      </c>
      <c r="I146" s="92"/>
      <c r="J146" s="92"/>
      <c r="K146" s="92">
        <v>0</v>
      </c>
      <c r="L146" s="92">
        <v>0</v>
      </c>
      <c r="M146" s="68">
        <f t="shared" si="5"/>
        <v>43841.02</v>
      </c>
      <c r="N146" s="94"/>
      <c r="O146" s="54" t="s">
        <v>1210</v>
      </c>
      <c r="P146" s="58" t="s">
        <v>1211</v>
      </c>
    </row>
    <row r="147" spans="1:16" s="2" customFormat="1" ht="9">
      <c r="A147" s="80" t="s">
        <v>1194</v>
      </c>
      <c r="B147" s="70">
        <v>2005</v>
      </c>
      <c r="C147" s="75" t="s">
        <v>240</v>
      </c>
      <c r="D147" s="193">
        <v>1</v>
      </c>
      <c r="E147" s="68">
        <v>22452</v>
      </c>
      <c r="F147" s="68">
        <v>1204.76</v>
      </c>
      <c r="G147" s="68">
        <v>5322.77</v>
      </c>
      <c r="H147" s="92">
        <v>0</v>
      </c>
      <c r="I147" s="92"/>
      <c r="J147" s="92"/>
      <c r="K147" s="92">
        <v>0</v>
      </c>
      <c r="L147" s="92">
        <v>0</v>
      </c>
      <c r="M147" s="68">
        <f t="shared" si="5"/>
        <v>28979.53</v>
      </c>
      <c r="N147" s="94"/>
      <c r="O147" s="54" t="s">
        <v>1210</v>
      </c>
      <c r="P147" s="58" t="s">
        <v>1211</v>
      </c>
    </row>
    <row r="148" spans="1:16" s="2" customFormat="1" ht="9">
      <c r="A148" s="80" t="s">
        <v>1194</v>
      </c>
      <c r="B148" s="70">
        <v>2005</v>
      </c>
      <c r="C148" s="75" t="s">
        <v>241</v>
      </c>
      <c r="D148" s="193">
        <v>1</v>
      </c>
      <c r="E148" s="68">
        <v>17376</v>
      </c>
      <c r="F148" s="68">
        <v>932.38</v>
      </c>
      <c r="G148" s="68">
        <v>4119.39</v>
      </c>
      <c r="H148" s="92">
        <v>0</v>
      </c>
      <c r="I148" s="92"/>
      <c r="J148" s="92"/>
      <c r="K148" s="92">
        <v>0</v>
      </c>
      <c r="L148" s="92">
        <v>0</v>
      </c>
      <c r="M148" s="68">
        <f t="shared" si="5"/>
        <v>22427.77</v>
      </c>
      <c r="N148" s="94"/>
      <c r="O148" s="54" t="s">
        <v>1210</v>
      </c>
      <c r="P148" s="58" t="s">
        <v>1211</v>
      </c>
    </row>
    <row r="149" spans="1:16" s="2" customFormat="1" ht="9">
      <c r="A149" s="80" t="s">
        <v>1194</v>
      </c>
      <c r="B149" s="70">
        <v>2005</v>
      </c>
      <c r="C149" s="75" t="s">
        <v>242</v>
      </c>
      <c r="D149" s="193">
        <v>1</v>
      </c>
      <c r="E149" s="68">
        <v>22452</v>
      </c>
      <c r="F149" s="68">
        <v>1204.76</v>
      </c>
      <c r="G149" s="68">
        <v>5322.77</v>
      </c>
      <c r="H149" s="92">
        <v>0</v>
      </c>
      <c r="I149" s="92"/>
      <c r="J149" s="92"/>
      <c r="K149" s="92">
        <v>0</v>
      </c>
      <c r="L149" s="92">
        <v>0</v>
      </c>
      <c r="M149" s="68">
        <f t="shared" si="5"/>
        <v>28979.53</v>
      </c>
      <c r="N149" s="94"/>
      <c r="O149" s="54" t="s">
        <v>1210</v>
      </c>
      <c r="P149" s="58" t="s">
        <v>1211</v>
      </c>
    </row>
    <row r="150" spans="1:16" s="2" customFormat="1" ht="9">
      <c r="A150" s="80" t="s">
        <v>1194</v>
      </c>
      <c r="B150" s="70">
        <v>2005</v>
      </c>
      <c r="C150" s="75" t="s">
        <v>243</v>
      </c>
      <c r="D150" s="193">
        <v>1</v>
      </c>
      <c r="E150" s="68">
        <v>22578</v>
      </c>
      <c r="F150" s="68">
        <v>1211.52</v>
      </c>
      <c r="G150" s="68">
        <v>5352.64</v>
      </c>
      <c r="H150" s="92">
        <v>0</v>
      </c>
      <c r="I150" s="92"/>
      <c r="J150" s="92"/>
      <c r="K150" s="92">
        <v>0</v>
      </c>
      <c r="L150" s="92">
        <v>0</v>
      </c>
      <c r="M150" s="68">
        <f t="shared" si="5"/>
        <v>29142.16</v>
      </c>
      <c r="N150" s="94"/>
      <c r="O150" s="54" t="s">
        <v>1210</v>
      </c>
      <c r="P150" s="58" t="s">
        <v>1211</v>
      </c>
    </row>
    <row r="151" spans="1:16" s="2" customFormat="1" ht="9">
      <c r="A151" s="80" t="s">
        <v>1194</v>
      </c>
      <c r="B151" s="70">
        <v>2005</v>
      </c>
      <c r="C151" s="62" t="s">
        <v>505</v>
      </c>
      <c r="D151" s="193">
        <v>1</v>
      </c>
      <c r="E151" s="68">
        <v>22866</v>
      </c>
      <c r="F151" s="68">
        <v>391</v>
      </c>
      <c r="G151" s="68">
        <v>3139.69</v>
      </c>
      <c r="H151" s="92">
        <v>0</v>
      </c>
      <c r="I151" s="92"/>
      <c r="J151" s="92"/>
      <c r="K151" s="92">
        <v>0</v>
      </c>
      <c r="L151" s="92">
        <v>0</v>
      </c>
      <c r="M151" s="68">
        <f t="shared" si="5"/>
        <v>26396.69</v>
      </c>
      <c r="N151" s="54" t="s">
        <v>532</v>
      </c>
      <c r="O151" s="70"/>
      <c r="P151" s="58" t="s">
        <v>533</v>
      </c>
    </row>
    <row r="152" spans="1:16" s="2" customFormat="1" ht="9">
      <c r="A152" s="80" t="s">
        <v>1194</v>
      </c>
      <c r="B152" s="70">
        <v>2005</v>
      </c>
      <c r="C152" s="75" t="s">
        <v>506</v>
      </c>
      <c r="D152" s="193">
        <v>1</v>
      </c>
      <c r="E152" s="68">
        <v>14970</v>
      </c>
      <c r="F152" s="68">
        <v>255.98</v>
      </c>
      <c r="G152" s="68">
        <v>2055.5</v>
      </c>
      <c r="H152" s="92">
        <v>0</v>
      </c>
      <c r="I152" s="92"/>
      <c r="J152" s="92"/>
      <c r="K152" s="92">
        <v>0</v>
      </c>
      <c r="L152" s="92">
        <v>0</v>
      </c>
      <c r="M152" s="68">
        <f t="shared" si="5"/>
        <v>17281.48</v>
      </c>
      <c r="N152" s="54" t="s">
        <v>532</v>
      </c>
      <c r="O152" s="70"/>
      <c r="P152" s="58" t="s">
        <v>533</v>
      </c>
    </row>
    <row r="153" spans="1:16" s="2" customFormat="1" ht="9">
      <c r="A153" s="80" t="s">
        <v>1194</v>
      </c>
      <c r="B153" s="70">
        <v>2005</v>
      </c>
      <c r="C153" s="75" t="s">
        <v>507</v>
      </c>
      <c r="D153" s="193">
        <v>1</v>
      </c>
      <c r="E153" s="68">
        <v>15006</v>
      </c>
      <c r="F153" s="68">
        <v>256.6</v>
      </c>
      <c r="G153" s="68">
        <v>2060.45</v>
      </c>
      <c r="H153" s="92">
        <v>0</v>
      </c>
      <c r="I153" s="92"/>
      <c r="J153" s="92"/>
      <c r="K153" s="92">
        <v>0</v>
      </c>
      <c r="L153" s="92">
        <v>0</v>
      </c>
      <c r="M153" s="68">
        <f t="shared" si="5"/>
        <v>17323.05</v>
      </c>
      <c r="N153" s="54" t="s">
        <v>532</v>
      </c>
      <c r="O153" s="70"/>
      <c r="P153" s="58" t="s">
        <v>533</v>
      </c>
    </row>
    <row r="154" spans="1:16" s="2" customFormat="1" ht="9">
      <c r="A154" s="80" t="s">
        <v>1194</v>
      </c>
      <c r="B154" s="70">
        <v>2005</v>
      </c>
      <c r="C154" s="75" t="s">
        <v>508</v>
      </c>
      <c r="D154" s="193">
        <v>1</v>
      </c>
      <c r="E154" s="68">
        <v>22686</v>
      </c>
      <c r="F154" s="68">
        <v>387.93</v>
      </c>
      <c r="G154" s="68">
        <v>3114.98</v>
      </c>
      <c r="H154" s="92">
        <v>0</v>
      </c>
      <c r="I154" s="92"/>
      <c r="J154" s="92"/>
      <c r="K154" s="92">
        <v>0</v>
      </c>
      <c r="L154" s="92">
        <v>0</v>
      </c>
      <c r="M154" s="68">
        <f t="shared" si="5"/>
        <v>26188.91</v>
      </c>
      <c r="N154" s="54" t="s">
        <v>532</v>
      </c>
      <c r="O154" s="70"/>
      <c r="P154" s="58" t="s">
        <v>533</v>
      </c>
    </row>
    <row r="155" spans="1:16" s="2" customFormat="1" ht="9">
      <c r="A155" s="80" t="s">
        <v>1194</v>
      </c>
      <c r="B155" s="70">
        <v>2005</v>
      </c>
      <c r="C155" s="75" t="s">
        <v>509</v>
      </c>
      <c r="D155" s="193">
        <v>1</v>
      </c>
      <c r="E155" s="68">
        <v>22674</v>
      </c>
      <c r="F155" s="68">
        <v>387.72</v>
      </c>
      <c r="G155" s="68">
        <v>3113.33</v>
      </c>
      <c r="H155" s="92">
        <v>0</v>
      </c>
      <c r="I155" s="92"/>
      <c r="J155" s="92"/>
      <c r="K155" s="92">
        <v>0</v>
      </c>
      <c r="L155" s="92">
        <v>0</v>
      </c>
      <c r="M155" s="68">
        <f t="shared" si="5"/>
        <v>26175.050000000003</v>
      </c>
      <c r="N155" s="54" t="s">
        <v>532</v>
      </c>
      <c r="O155" s="70"/>
      <c r="P155" s="58" t="s">
        <v>533</v>
      </c>
    </row>
    <row r="156" spans="1:16" s="2" customFormat="1" ht="9">
      <c r="A156" s="80" t="s">
        <v>1194</v>
      </c>
      <c r="B156" s="70">
        <v>2005</v>
      </c>
      <c r="C156" s="75" t="s">
        <v>510</v>
      </c>
      <c r="D156" s="193">
        <v>1</v>
      </c>
      <c r="E156" s="68">
        <v>23004</v>
      </c>
      <c r="F156" s="68">
        <v>393.36</v>
      </c>
      <c r="G156" s="68">
        <v>3158.64</v>
      </c>
      <c r="H156" s="92">
        <v>0</v>
      </c>
      <c r="I156" s="92"/>
      <c r="J156" s="92"/>
      <c r="K156" s="92">
        <v>0</v>
      </c>
      <c r="L156" s="92">
        <v>0</v>
      </c>
      <c r="M156" s="68">
        <f t="shared" si="5"/>
        <v>26556</v>
      </c>
      <c r="N156" s="54" t="s">
        <v>532</v>
      </c>
      <c r="O156" s="70"/>
      <c r="P156" s="58" t="s">
        <v>533</v>
      </c>
    </row>
    <row r="157" spans="1:16" s="2" customFormat="1" ht="9">
      <c r="A157" s="80" t="s">
        <v>1194</v>
      </c>
      <c r="B157" s="70">
        <v>2005</v>
      </c>
      <c r="C157" s="75" t="s">
        <v>511</v>
      </c>
      <c r="D157" s="193">
        <v>1</v>
      </c>
      <c r="E157" s="68">
        <v>23046</v>
      </c>
      <c r="F157" s="68">
        <v>394.08</v>
      </c>
      <c r="G157" s="68">
        <v>3164.41</v>
      </c>
      <c r="H157" s="92">
        <v>0</v>
      </c>
      <c r="I157" s="92"/>
      <c r="J157" s="92"/>
      <c r="K157" s="92">
        <v>0</v>
      </c>
      <c r="L157" s="92">
        <v>0</v>
      </c>
      <c r="M157" s="68">
        <f t="shared" si="5"/>
        <v>26604.49</v>
      </c>
      <c r="N157" s="54" t="s">
        <v>532</v>
      </c>
      <c r="O157" s="70"/>
      <c r="P157" s="58" t="s">
        <v>533</v>
      </c>
    </row>
    <row r="158" spans="1:16" s="2" customFormat="1" ht="9">
      <c r="A158" s="80" t="s">
        <v>1194</v>
      </c>
      <c r="B158" s="70">
        <v>2005</v>
      </c>
      <c r="C158" s="75" t="s">
        <v>512</v>
      </c>
      <c r="D158" s="193">
        <v>1</v>
      </c>
      <c r="E158" s="68">
        <v>14982</v>
      </c>
      <c r="F158" s="68">
        <v>256.19</v>
      </c>
      <c r="G158" s="68">
        <v>2057.15</v>
      </c>
      <c r="H158" s="92">
        <v>0</v>
      </c>
      <c r="I158" s="92"/>
      <c r="J158" s="92"/>
      <c r="K158" s="92">
        <v>0</v>
      </c>
      <c r="L158" s="92">
        <v>0</v>
      </c>
      <c r="M158" s="68">
        <f t="shared" si="5"/>
        <v>17295.34</v>
      </c>
      <c r="N158" s="54" t="s">
        <v>532</v>
      </c>
      <c r="O158" s="70"/>
      <c r="P158" s="58" t="s">
        <v>533</v>
      </c>
    </row>
    <row r="159" spans="1:16" s="2" customFormat="1" ht="9">
      <c r="A159" s="80" t="s">
        <v>1194</v>
      </c>
      <c r="B159" s="70">
        <v>2005</v>
      </c>
      <c r="C159" s="75" t="s">
        <v>513</v>
      </c>
      <c r="D159" s="193">
        <v>1</v>
      </c>
      <c r="E159" s="68">
        <v>22662</v>
      </c>
      <c r="F159" s="68">
        <v>387.52</v>
      </c>
      <c r="G159" s="68">
        <v>3111.68</v>
      </c>
      <c r="H159" s="92">
        <v>0</v>
      </c>
      <c r="I159" s="92"/>
      <c r="J159" s="92"/>
      <c r="K159" s="92">
        <v>0</v>
      </c>
      <c r="L159" s="92">
        <v>0</v>
      </c>
      <c r="M159" s="68">
        <f t="shared" si="5"/>
        <v>26161.2</v>
      </c>
      <c r="N159" s="54" t="s">
        <v>532</v>
      </c>
      <c r="O159" s="70"/>
      <c r="P159" s="58" t="s">
        <v>533</v>
      </c>
    </row>
    <row r="160" spans="1:16" s="2" customFormat="1" ht="9">
      <c r="A160" s="80" t="s">
        <v>1194</v>
      </c>
      <c r="B160" s="70">
        <v>2005</v>
      </c>
      <c r="C160" s="75" t="s">
        <v>514</v>
      </c>
      <c r="D160" s="193">
        <v>1</v>
      </c>
      <c r="E160" s="68">
        <v>15114</v>
      </c>
      <c r="F160" s="68">
        <v>258.44</v>
      </c>
      <c r="G160" s="68">
        <v>2075.27</v>
      </c>
      <c r="H160" s="92">
        <v>0</v>
      </c>
      <c r="I160" s="92"/>
      <c r="J160" s="92"/>
      <c r="K160" s="92">
        <v>0</v>
      </c>
      <c r="L160" s="92">
        <v>0</v>
      </c>
      <c r="M160" s="68">
        <f t="shared" si="5"/>
        <v>17447.71</v>
      </c>
      <c r="N160" s="54" t="s">
        <v>532</v>
      </c>
      <c r="O160" s="70"/>
      <c r="P160" s="58" t="s">
        <v>533</v>
      </c>
    </row>
    <row r="161" spans="1:16" s="2" customFormat="1" ht="9">
      <c r="A161" s="80" t="s">
        <v>1194</v>
      </c>
      <c r="B161" s="70">
        <v>2005</v>
      </c>
      <c r="C161" s="75" t="s">
        <v>515</v>
      </c>
      <c r="D161" s="193">
        <v>1</v>
      </c>
      <c r="E161" s="68">
        <v>22752</v>
      </c>
      <c r="F161" s="68">
        <v>389.05</v>
      </c>
      <c r="G161" s="68">
        <v>3124.04</v>
      </c>
      <c r="H161" s="92">
        <v>0</v>
      </c>
      <c r="I161" s="92"/>
      <c r="J161" s="92"/>
      <c r="K161" s="92">
        <v>0</v>
      </c>
      <c r="L161" s="92">
        <v>0</v>
      </c>
      <c r="M161" s="68">
        <f t="shared" si="5"/>
        <v>26265.09</v>
      </c>
      <c r="N161" s="54" t="s">
        <v>532</v>
      </c>
      <c r="O161" s="70"/>
      <c r="P161" s="58" t="s">
        <v>533</v>
      </c>
    </row>
    <row r="162" spans="1:16" s="2" customFormat="1" ht="9">
      <c r="A162" s="80" t="s">
        <v>1194</v>
      </c>
      <c r="B162" s="70">
        <v>2005</v>
      </c>
      <c r="C162" s="75" t="s">
        <v>516</v>
      </c>
      <c r="D162" s="193">
        <v>1</v>
      </c>
      <c r="E162" s="68">
        <v>22644</v>
      </c>
      <c r="F162" s="68">
        <v>387.21</v>
      </c>
      <c r="G162" s="68">
        <v>3109.21</v>
      </c>
      <c r="H162" s="92">
        <v>0</v>
      </c>
      <c r="I162" s="92"/>
      <c r="J162" s="92"/>
      <c r="K162" s="92">
        <v>0</v>
      </c>
      <c r="L162" s="92">
        <v>0</v>
      </c>
      <c r="M162" s="68">
        <f t="shared" si="5"/>
        <v>26140.42</v>
      </c>
      <c r="N162" s="54" t="s">
        <v>532</v>
      </c>
      <c r="O162" s="70"/>
      <c r="P162" s="58" t="s">
        <v>533</v>
      </c>
    </row>
    <row r="163" spans="1:16" s="2" customFormat="1" ht="9">
      <c r="A163" s="80" t="s">
        <v>1194</v>
      </c>
      <c r="B163" s="70">
        <v>2005</v>
      </c>
      <c r="C163" s="75" t="s">
        <v>517</v>
      </c>
      <c r="D163" s="193">
        <v>1</v>
      </c>
      <c r="E163" s="68">
        <v>14970</v>
      </c>
      <c r="F163" s="68">
        <v>255.98</v>
      </c>
      <c r="G163" s="68">
        <v>2055.5</v>
      </c>
      <c r="H163" s="92">
        <v>0</v>
      </c>
      <c r="I163" s="92"/>
      <c r="J163" s="92"/>
      <c r="K163" s="92">
        <v>0</v>
      </c>
      <c r="L163" s="92">
        <v>0</v>
      </c>
      <c r="M163" s="68">
        <f t="shared" si="5"/>
        <v>17281.48</v>
      </c>
      <c r="N163" s="54" t="s">
        <v>532</v>
      </c>
      <c r="O163" s="70"/>
      <c r="P163" s="58" t="s">
        <v>533</v>
      </c>
    </row>
    <row r="164" spans="1:16" s="2" customFormat="1" ht="9">
      <c r="A164" s="80" t="s">
        <v>1194</v>
      </c>
      <c r="B164" s="70">
        <v>2005</v>
      </c>
      <c r="C164" s="75" t="s">
        <v>518</v>
      </c>
      <c r="D164" s="193">
        <v>1</v>
      </c>
      <c r="E164" s="68">
        <v>11580</v>
      </c>
      <c r="F164" s="68">
        <v>198.01</v>
      </c>
      <c r="G164" s="68">
        <v>1590.03</v>
      </c>
      <c r="H164" s="92">
        <v>0</v>
      </c>
      <c r="I164" s="92"/>
      <c r="J164" s="92"/>
      <c r="K164" s="92">
        <v>0</v>
      </c>
      <c r="L164" s="92">
        <v>0</v>
      </c>
      <c r="M164" s="68">
        <f t="shared" si="5"/>
        <v>13368.04</v>
      </c>
      <c r="N164" s="54" t="s">
        <v>532</v>
      </c>
      <c r="O164" s="70"/>
      <c r="P164" s="58" t="s">
        <v>533</v>
      </c>
    </row>
    <row r="165" spans="1:16" s="2" customFormat="1" ht="9">
      <c r="A165" s="80" t="s">
        <v>1194</v>
      </c>
      <c r="B165" s="70">
        <v>2005</v>
      </c>
      <c r="C165" s="75" t="s">
        <v>519</v>
      </c>
      <c r="D165" s="193">
        <v>1</v>
      </c>
      <c r="E165" s="68">
        <v>14970</v>
      </c>
      <c r="F165" s="68">
        <v>255.98</v>
      </c>
      <c r="G165" s="68">
        <v>2055.5</v>
      </c>
      <c r="H165" s="92">
        <v>0</v>
      </c>
      <c r="I165" s="92"/>
      <c r="J165" s="92"/>
      <c r="K165" s="92">
        <v>0</v>
      </c>
      <c r="L165" s="92">
        <v>0</v>
      </c>
      <c r="M165" s="68">
        <f t="shared" si="5"/>
        <v>17281.48</v>
      </c>
      <c r="N165" s="54" t="s">
        <v>532</v>
      </c>
      <c r="O165" s="70"/>
      <c r="P165" s="58" t="s">
        <v>533</v>
      </c>
    </row>
    <row r="166" spans="1:16" s="2" customFormat="1" ht="9">
      <c r="A166" s="80" t="s">
        <v>1194</v>
      </c>
      <c r="B166" s="70">
        <v>2005</v>
      </c>
      <c r="C166" s="75" t="s">
        <v>531</v>
      </c>
      <c r="D166" s="193">
        <v>1</v>
      </c>
      <c r="E166" s="68">
        <v>15054</v>
      </c>
      <c r="F166" s="68">
        <v>257.42</v>
      </c>
      <c r="G166" s="68">
        <v>2067.04</v>
      </c>
      <c r="H166" s="92">
        <v>0</v>
      </c>
      <c r="I166" s="92"/>
      <c r="J166" s="92"/>
      <c r="K166" s="92">
        <v>0</v>
      </c>
      <c r="L166" s="92">
        <v>0</v>
      </c>
      <c r="M166" s="68">
        <f t="shared" si="5"/>
        <v>17378.46</v>
      </c>
      <c r="N166" s="54" t="s">
        <v>532</v>
      </c>
      <c r="O166" s="70"/>
      <c r="P166" s="58" t="s">
        <v>533</v>
      </c>
    </row>
    <row r="167" spans="1:16" s="2" customFormat="1" ht="9">
      <c r="A167" s="80" t="s">
        <v>1227</v>
      </c>
      <c r="B167" s="70">
        <v>2005</v>
      </c>
      <c r="C167" s="75" t="s">
        <v>244</v>
      </c>
      <c r="D167" s="193">
        <v>1</v>
      </c>
      <c r="E167" s="68">
        <v>23928</v>
      </c>
      <c r="F167" s="68">
        <v>1373.75</v>
      </c>
      <c r="G167" s="68">
        <v>6451.95</v>
      </c>
      <c r="H167" s="92">
        <v>0</v>
      </c>
      <c r="I167" s="92"/>
      <c r="J167" s="92"/>
      <c r="K167" s="92">
        <v>0</v>
      </c>
      <c r="L167" s="92">
        <v>0</v>
      </c>
      <c r="M167" s="68">
        <f t="shared" si="5"/>
        <v>31753.7</v>
      </c>
      <c r="N167" s="94"/>
      <c r="O167" s="54" t="s">
        <v>1228</v>
      </c>
      <c r="P167" s="58" t="s">
        <v>1229</v>
      </c>
    </row>
    <row r="168" spans="1:16" s="2" customFormat="1" ht="9">
      <c r="A168" s="80" t="s">
        <v>1196</v>
      </c>
      <c r="B168" s="70">
        <v>2005</v>
      </c>
      <c r="C168" s="75" t="s">
        <v>298</v>
      </c>
      <c r="D168" s="193">
        <v>1</v>
      </c>
      <c r="E168" s="68">
        <v>12390</v>
      </c>
      <c r="F168" s="68">
        <v>1243.05</v>
      </c>
      <c r="G168" s="68">
        <v>6307.69</v>
      </c>
      <c r="H168" s="68">
        <v>230</v>
      </c>
      <c r="I168" s="68"/>
      <c r="J168" s="68"/>
      <c r="K168" s="92">
        <v>0</v>
      </c>
      <c r="L168" s="92">
        <v>0</v>
      </c>
      <c r="M168" s="68">
        <f t="shared" si="5"/>
        <v>20170.739999999998</v>
      </c>
      <c r="N168" s="94"/>
      <c r="O168" s="105" t="s">
        <v>1197</v>
      </c>
      <c r="P168" s="94" t="s">
        <v>1199</v>
      </c>
    </row>
    <row r="169" spans="1:16" s="2" customFormat="1" ht="9">
      <c r="A169" s="80" t="s">
        <v>1223</v>
      </c>
      <c r="B169" s="70">
        <v>2005</v>
      </c>
      <c r="C169" s="75" t="s">
        <v>91</v>
      </c>
      <c r="D169" s="193">
        <v>1</v>
      </c>
      <c r="E169" s="68">
        <v>4332</v>
      </c>
      <c r="F169" s="68">
        <v>40.76</v>
      </c>
      <c r="G169" s="68">
        <v>346.63</v>
      </c>
      <c r="H169" s="68">
        <v>249</v>
      </c>
      <c r="I169" s="68"/>
      <c r="J169" s="68"/>
      <c r="K169" s="92">
        <v>0</v>
      </c>
      <c r="L169" s="92">
        <v>0</v>
      </c>
      <c r="M169" s="68">
        <f t="shared" si="5"/>
        <v>4968.39</v>
      </c>
      <c r="N169" s="94" t="s">
        <v>1224</v>
      </c>
      <c r="O169" s="105"/>
      <c r="P169" s="94" t="s">
        <v>78</v>
      </c>
    </row>
    <row r="170" spans="1:16" s="2" customFormat="1" ht="9">
      <c r="A170" s="80" t="s">
        <v>1223</v>
      </c>
      <c r="B170" s="70">
        <v>2005</v>
      </c>
      <c r="C170" s="75" t="s">
        <v>92</v>
      </c>
      <c r="D170" s="193">
        <v>1</v>
      </c>
      <c r="E170" s="68">
        <v>4452</v>
      </c>
      <c r="F170" s="68">
        <v>40.41</v>
      </c>
      <c r="G170" s="68">
        <v>343.6</v>
      </c>
      <c r="H170" s="68">
        <v>89</v>
      </c>
      <c r="I170" s="68"/>
      <c r="J170" s="68"/>
      <c r="K170" s="92">
        <v>0</v>
      </c>
      <c r="L170" s="92">
        <v>0</v>
      </c>
      <c r="M170" s="68">
        <f t="shared" si="5"/>
        <v>4925.01</v>
      </c>
      <c r="N170" s="94" t="s">
        <v>1224</v>
      </c>
      <c r="O170" s="105"/>
      <c r="P170" s="94" t="s">
        <v>78</v>
      </c>
    </row>
    <row r="171" spans="1:16" s="2" customFormat="1" ht="9">
      <c r="A171" s="80" t="s">
        <v>1223</v>
      </c>
      <c r="B171" s="70">
        <v>2005</v>
      </c>
      <c r="C171" s="75" t="s">
        <v>93</v>
      </c>
      <c r="D171" s="193">
        <v>1</v>
      </c>
      <c r="E171" s="68">
        <v>4188</v>
      </c>
      <c r="F171" s="68">
        <v>158.33</v>
      </c>
      <c r="G171" s="68">
        <v>195.58</v>
      </c>
      <c r="H171" s="92">
        <v>0</v>
      </c>
      <c r="I171" s="92"/>
      <c r="J171" s="92"/>
      <c r="K171" s="92">
        <v>0</v>
      </c>
      <c r="L171" s="92">
        <v>0</v>
      </c>
      <c r="M171" s="68">
        <f t="shared" si="5"/>
        <v>4541.91</v>
      </c>
      <c r="N171" s="94" t="s">
        <v>1224</v>
      </c>
      <c r="O171" s="105"/>
      <c r="P171" s="94" t="s">
        <v>1225</v>
      </c>
    </row>
    <row r="172" spans="1:16" s="2" customFormat="1" ht="9">
      <c r="A172" s="36" t="s">
        <v>543</v>
      </c>
      <c r="B172" s="70">
        <v>2005</v>
      </c>
      <c r="C172" s="75" t="s">
        <v>544</v>
      </c>
      <c r="D172" s="193">
        <v>1</v>
      </c>
      <c r="E172" s="68">
        <v>8499</v>
      </c>
      <c r="F172" s="68">
        <v>166.58</v>
      </c>
      <c r="G172" s="68">
        <v>1299.83</v>
      </c>
      <c r="H172" s="92">
        <v>0</v>
      </c>
      <c r="I172" s="92"/>
      <c r="J172" s="92"/>
      <c r="K172" s="92">
        <v>0</v>
      </c>
      <c r="L172" s="92">
        <v>0</v>
      </c>
      <c r="M172" s="68">
        <f t="shared" si="5"/>
        <v>9965.41</v>
      </c>
      <c r="N172" s="94" t="s">
        <v>545</v>
      </c>
      <c r="O172" s="105"/>
      <c r="P172" s="94" t="s">
        <v>674</v>
      </c>
    </row>
    <row r="173" spans="1:16" s="2" customFormat="1" ht="9">
      <c r="A173" s="80" t="s">
        <v>1230</v>
      </c>
      <c r="B173" s="70">
        <v>2005</v>
      </c>
      <c r="C173" s="75" t="s">
        <v>245</v>
      </c>
      <c r="D173" s="193">
        <v>1</v>
      </c>
      <c r="E173" s="68">
        <v>1469</v>
      </c>
      <c r="F173" s="68">
        <v>90.11</v>
      </c>
      <c r="G173" s="68">
        <v>397.83</v>
      </c>
      <c r="H173" s="92">
        <v>0</v>
      </c>
      <c r="I173" s="92"/>
      <c r="J173" s="92"/>
      <c r="K173" s="92">
        <v>0</v>
      </c>
      <c r="L173" s="92">
        <v>0</v>
      </c>
      <c r="M173" s="68">
        <f t="shared" si="5"/>
        <v>1956.9399999999998</v>
      </c>
      <c r="N173" s="94"/>
      <c r="O173" s="105" t="s">
        <v>1231</v>
      </c>
      <c r="P173" s="94" t="s">
        <v>1232</v>
      </c>
    </row>
    <row r="174" spans="1:16" s="2" customFormat="1" ht="9">
      <c r="A174" s="80" t="s">
        <v>1180</v>
      </c>
      <c r="B174" s="70">
        <v>2005</v>
      </c>
      <c r="C174" s="75" t="s">
        <v>246</v>
      </c>
      <c r="D174" s="193">
        <v>1</v>
      </c>
      <c r="E174" s="68">
        <v>6876</v>
      </c>
      <c r="F174" s="68">
        <v>598.82</v>
      </c>
      <c r="G174" s="68">
        <v>1345.47</v>
      </c>
      <c r="H174" s="92">
        <v>0</v>
      </c>
      <c r="I174" s="92"/>
      <c r="J174" s="92"/>
      <c r="K174" s="92">
        <v>0</v>
      </c>
      <c r="L174" s="92">
        <v>0</v>
      </c>
      <c r="M174" s="68">
        <f t="shared" si="5"/>
        <v>8820.289999999999</v>
      </c>
      <c r="N174" s="94" t="s">
        <v>1181</v>
      </c>
      <c r="O174" s="105"/>
      <c r="P174" s="94" t="s">
        <v>1200</v>
      </c>
    </row>
    <row r="175" spans="1:16" s="2" customFormat="1" ht="9">
      <c r="A175" s="80" t="s">
        <v>1180</v>
      </c>
      <c r="B175" s="70">
        <v>2005</v>
      </c>
      <c r="C175" s="75" t="s">
        <v>247</v>
      </c>
      <c r="D175" s="193">
        <v>1</v>
      </c>
      <c r="E175" s="68">
        <v>2358</v>
      </c>
      <c r="F175" s="68">
        <v>205.36</v>
      </c>
      <c r="G175" s="68">
        <v>461.4</v>
      </c>
      <c r="H175" s="92">
        <v>0</v>
      </c>
      <c r="I175" s="92"/>
      <c r="J175" s="92"/>
      <c r="K175" s="92">
        <v>0</v>
      </c>
      <c r="L175" s="92">
        <v>0</v>
      </c>
      <c r="M175" s="68">
        <f t="shared" si="5"/>
        <v>3024.76</v>
      </c>
      <c r="N175" s="94" t="s">
        <v>1181</v>
      </c>
      <c r="O175" s="105"/>
      <c r="P175" s="94" t="s">
        <v>1200</v>
      </c>
    </row>
    <row r="176" spans="1:16" s="2" customFormat="1" ht="9">
      <c r="A176" s="80" t="s">
        <v>82</v>
      </c>
      <c r="B176" s="70">
        <v>2005</v>
      </c>
      <c r="C176" s="75" t="s">
        <v>94</v>
      </c>
      <c r="D176" s="193">
        <v>1</v>
      </c>
      <c r="E176" s="68">
        <v>13770</v>
      </c>
      <c r="F176" s="68">
        <v>844.1</v>
      </c>
      <c r="G176" s="68">
        <v>3945.8</v>
      </c>
      <c r="H176" s="92">
        <v>0</v>
      </c>
      <c r="I176" s="92"/>
      <c r="J176" s="92"/>
      <c r="K176" s="92">
        <v>0</v>
      </c>
      <c r="L176" s="92">
        <v>0</v>
      </c>
      <c r="M176" s="68">
        <f t="shared" si="5"/>
        <v>18559.9</v>
      </c>
      <c r="N176" s="94" t="s">
        <v>80</v>
      </c>
      <c r="O176" s="105"/>
      <c r="P176" s="94" t="s">
        <v>83</v>
      </c>
    </row>
    <row r="177" spans="1:16" s="2" customFormat="1" ht="9">
      <c r="A177" s="80" t="s">
        <v>82</v>
      </c>
      <c r="B177" s="70">
        <v>2005</v>
      </c>
      <c r="C177" s="75" t="s">
        <v>95</v>
      </c>
      <c r="D177" s="193">
        <v>1</v>
      </c>
      <c r="E177" s="68">
        <v>9618</v>
      </c>
      <c r="F177" s="68">
        <v>589.58</v>
      </c>
      <c r="G177" s="68">
        <v>2756.04</v>
      </c>
      <c r="H177" s="92">
        <v>0</v>
      </c>
      <c r="I177" s="92"/>
      <c r="J177" s="92"/>
      <c r="K177" s="92">
        <v>0</v>
      </c>
      <c r="L177" s="92">
        <v>0</v>
      </c>
      <c r="M177" s="68">
        <f t="shared" si="5"/>
        <v>12963.619999999999</v>
      </c>
      <c r="N177" s="94" t="s">
        <v>80</v>
      </c>
      <c r="O177" s="105"/>
      <c r="P177" s="94" t="s">
        <v>83</v>
      </c>
    </row>
    <row r="178" spans="1:16" s="2" customFormat="1" ht="9">
      <c r="A178" s="80" t="s">
        <v>82</v>
      </c>
      <c r="B178" s="70">
        <v>2005</v>
      </c>
      <c r="C178" s="75" t="s">
        <v>96</v>
      </c>
      <c r="D178" s="193">
        <v>1</v>
      </c>
      <c r="E178" s="68">
        <v>5982</v>
      </c>
      <c r="F178" s="68">
        <v>366.69</v>
      </c>
      <c r="G178" s="68">
        <v>1714.14</v>
      </c>
      <c r="H178" s="92">
        <v>0</v>
      </c>
      <c r="I178" s="92"/>
      <c r="J178" s="92"/>
      <c r="K178" s="92">
        <v>0</v>
      </c>
      <c r="L178" s="92">
        <v>0</v>
      </c>
      <c r="M178" s="68">
        <f t="shared" si="5"/>
        <v>8062.83</v>
      </c>
      <c r="N178" s="94" t="s">
        <v>80</v>
      </c>
      <c r="O178" s="105"/>
      <c r="P178" s="94" t="s">
        <v>83</v>
      </c>
    </row>
    <row r="179" spans="1:16" s="2" customFormat="1" ht="9">
      <c r="A179" s="80" t="s">
        <v>82</v>
      </c>
      <c r="B179" s="70">
        <v>2005</v>
      </c>
      <c r="C179" s="75" t="s">
        <v>100</v>
      </c>
      <c r="D179" s="193">
        <v>1</v>
      </c>
      <c r="E179" s="68">
        <v>20790</v>
      </c>
      <c r="F179" s="68">
        <v>1274.42</v>
      </c>
      <c r="G179" s="68">
        <v>5957.39</v>
      </c>
      <c r="H179" s="92">
        <v>0</v>
      </c>
      <c r="I179" s="92"/>
      <c r="J179" s="92"/>
      <c r="K179" s="92">
        <v>0</v>
      </c>
      <c r="L179" s="92">
        <v>0</v>
      </c>
      <c r="M179" s="68">
        <f t="shared" si="5"/>
        <v>28021.809999999998</v>
      </c>
      <c r="N179" s="94" t="s">
        <v>80</v>
      </c>
      <c r="O179" s="105"/>
      <c r="P179" s="94" t="s">
        <v>83</v>
      </c>
    </row>
    <row r="180" spans="1:16" s="2" customFormat="1" ht="9">
      <c r="A180" s="80" t="s">
        <v>84</v>
      </c>
      <c r="B180" s="70">
        <v>2005</v>
      </c>
      <c r="C180" s="75" t="s">
        <v>101</v>
      </c>
      <c r="D180" s="193">
        <v>1</v>
      </c>
      <c r="E180" s="68">
        <v>12114</v>
      </c>
      <c r="F180" s="68">
        <v>742.58</v>
      </c>
      <c r="G180" s="68">
        <v>3471.27</v>
      </c>
      <c r="H180" s="92">
        <v>0</v>
      </c>
      <c r="I180" s="92"/>
      <c r="J180" s="92"/>
      <c r="K180" s="92">
        <v>0</v>
      </c>
      <c r="L180" s="92">
        <v>0</v>
      </c>
      <c r="M180" s="68">
        <f t="shared" si="5"/>
        <v>16327.85</v>
      </c>
      <c r="N180" s="94" t="s">
        <v>80</v>
      </c>
      <c r="O180" s="105"/>
      <c r="P180" s="94" t="s">
        <v>83</v>
      </c>
    </row>
    <row r="181" spans="1:16" s="2" customFormat="1" ht="9">
      <c r="A181" s="80" t="s">
        <v>84</v>
      </c>
      <c r="B181" s="70">
        <v>2005</v>
      </c>
      <c r="C181" s="75" t="s">
        <v>102</v>
      </c>
      <c r="D181" s="193">
        <v>1</v>
      </c>
      <c r="E181" s="68">
        <v>11130</v>
      </c>
      <c r="F181" s="68">
        <v>682.26</v>
      </c>
      <c r="G181" s="68">
        <v>3189.31</v>
      </c>
      <c r="H181" s="92">
        <v>0</v>
      </c>
      <c r="I181" s="92"/>
      <c r="J181" s="92"/>
      <c r="K181" s="92">
        <v>0</v>
      </c>
      <c r="L181" s="92">
        <v>0</v>
      </c>
      <c r="M181" s="68">
        <f t="shared" si="5"/>
        <v>15001.57</v>
      </c>
      <c r="N181" s="94" t="s">
        <v>80</v>
      </c>
      <c r="O181" s="105"/>
      <c r="P181" s="94" t="s">
        <v>83</v>
      </c>
    </row>
    <row r="182" spans="1:16" s="2" customFormat="1" ht="9">
      <c r="A182" s="80" t="s">
        <v>423</v>
      </c>
      <c r="B182" s="70">
        <v>2005</v>
      </c>
      <c r="C182" s="75" t="s">
        <v>424</v>
      </c>
      <c r="D182" s="193">
        <v>1</v>
      </c>
      <c r="E182" s="68">
        <v>74442</v>
      </c>
      <c r="F182" s="68">
        <v>4890.83</v>
      </c>
      <c r="G182" s="68">
        <v>23799.84</v>
      </c>
      <c r="H182" s="92">
        <v>0</v>
      </c>
      <c r="I182" s="92"/>
      <c r="J182" s="92"/>
      <c r="K182" s="92">
        <v>0</v>
      </c>
      <c r="L182" s="92">
        <v>0</v>
      </c>
      <c r="M182" s="68">
        <f t="shared" si="5"/>
        <v>103132.67</v>
      </c>
      <c r="N182" s="94" t="s">
        <v>501</v>
      </c>
      <c r="O182" s="105"/>
      <c r="P182" s="94" t="s">
        <v>675</v>
      </c>
    </row>
    <row r="183" spans="1:16" s="2" customFormat="1" ht="9">
      <c r="A183" s="80" t="s">
        <v>423</v>
      </c>
      <c r="B183" s="70">
        <v>2005</v>
      </c>
      <c r="C183" s="75" t="s">
        <v>425</v>
      </c>
      <c r="D183" s="193">
        <v>1</v>
      </c>
      <c r="E183" s="68">
        <v>13428</v>
      </c>
      <c r="F183" s="68">
        <v>882.21</v>
      </c>
      <c r="G183" s="68">
        <v>4293.06</v>
      </c>
      <c r="H183" s="92">
        <v>0</v>
      </c>
      <c r="I183" s="92"/>
      <c r="J183" s="92"/>
      <c r="K183" s="92">
        <v>0</v>
      </c>
      <c r="L183" s="92">
        <v>0</v>
      </c>
      <c r="M183" s="68">
        <f t="shared" si="5"/>
        <v>18603.27</v>
      </c>
      <c r="N183" s="94" t="s">
        <v>501</v>
      </c>
      <c r="O183" s="105"/>
      <c r="P183" s="94" t="s">
        <v>675</v>
      </c>
    </row>
    <row r="184" spans="1:16" s="2" customFormat="1" ht="9">
      <c r="A184" s="80" t="s">
        <v>423</v>
      </c>
      <c r="B184" s="70">
        <v>2005</v>
      </c>
      <c r="C184" s="75" t="s">
        <v>426</v>
      </c>
      <c r="D184" s="193">
        <v>1</v>
      </c>
      <c r="E184" s="68">
        <v>68904</v>
      </c>
      <c r="F184" s="68">
        <v>4526.99</v>
      </c>
      <c r="G184" s="68">
        <v>22029.29</v>
      </c>
      <c r="H184" s="92">
        <v>0</v>
      </c>
      <c r="I184" s="92"/>
      <c r="J184" s="92"/>
      <c r="K184" s="92">
        <v>0</v>
      </c>
      <c r="L184" s="92">
        <v>0</v>
      </c>
      <c r="M184" s="68">
        <f t="shared" si="5"/>
        <v>95460.28</v>
      </c>
      <c r="N184" s="94" t="s">
        <v>501</v>
      </c>
      <c r="O184" s="105"/>
      <c r="P184" s="94" t="s">
        <v>675</v>
      </c>
    </row>
    <row r="185" spans="1:16" s="2" customFormat="1" ht="9">
      <c r="A185" s="80" t="s">
        <v>357</v>
      </c>
      <c r="B185" s="70">
        <v>2005</v>
      </c>
      <c r="C185" s="75" t="s">
        <v>103</v>
      </c>
      <c r="D185" s="193">
        <v>1</v>
      </c>
      <c r="E185" s="68">
        <v>11094</v>
      </c>
      <c r="F185" s="68">
        <v>680.06</v>
      </c>
      <c r="G185" s="68">
        <v>3178.99</v>
      </c>
      <c r="H185" s="92">
        <v>0</v>
      </c>
      <c r="I185" s="92"/>
      <c r="J185" s="92"/>
      <c r="K185" s="92">
        <v>0</v>
      </c>
      <c r="L185" s="92">
        <v>0</v>
      </c>
      <c r="M185" s="68">
        <f t="shared" si="5"/>
        <v>14953.05</v>
      </c>
      <c r="N185" s="94" t="s">
        <v>80</v>
      </c>
      <c r="O185" s="105"/>
      <c r="P185" s="94" t="s">
        <v>83</v>
      </c>
    </row>
    <row r="186" spans="1:16" s="2" customFormat="1" ht="9">
      <c r="A186" s="80" t="s">
        <v>357</v>
      </c>
      <c r="B186" s="70">
        <v>2005</v>
      </c>
      <c r="C186" s="75" t="s">
        <v>161</v>
      </c>
      <c r="D186" s="193">
        <v>1</v>
      </c>
      <c r="E186" s="68">
        <v>20418</v>
      </c>
      <c r="F186" s="68">
        <v>1251.62</v>
      </c>
      <c r="G186" s="68">
        <v>5850.79</v>
      </c>
      <c r="H186" s="92">
        <v>0</v>
      </c>
      <c r="I186" s="92"/>
      <c r="J186" s="92"/>
      <c r="K186" s="92">
        <v>0</v>
      </c>
      <c r="L186" s="92">
        <v>0</v>
      </c>
      <c r="M186" s="68">
        <f t="shared" si="5"/>
        <v>27520.41</v>
      </c>
      <c r="N186" s="94" t="s">
        <v>80</v>
      </c>
      <c r="O186" s="105"/>
      <c r="P186" s="94" t="s">
        <v>83</v>
      </c>
    </row>
    <row r="187" spans="1:16" s="2" customFormat="1" ht="9">
      <c r="A187" s="80" t="s">
        <v>357</v>
      </c>
      <c r="B187" s="70">
        <v>2005</v>
      </c>
      <c r="C187" s="75" t="s">
        <v>162</v>
      </c>
      <c r="D187" s="193">
        <v>1</v>
      </c>
      <c r="E187" s="68">
        <v>24894</v>
      </c>
      <c r="F187" s="68">
        <v>1526</v>
      </c>
      <c r="G187" s="68">
        <v>7133.4</v>
      </c>
      <c r="H187" s="92">
        <v>0</v>
      </c>
      <c r="I187" s="92"/>
      <c r="J187" s="92"/>
      <c r="K187" s="92">
        <v>0</v>
      </c>
      <c r="L187" s="92">
        <v>0</v>
      </c>
      <c r="M187" s="68">
        <f t="shared" si="5"/>
        <v>33553.4</v>
      </c>
      <c r="N187" s="94" t="s">
        <v>80</v>
      </c>
      <c r="O187" s="105"/>
      <c r="P187" s="94" t="s">
        <v>83</v>
      </c>
    </row>
    <row r="188" spans="1:16" s="2" customFormat="1" ht="9">
      <c r="A188" s="80" t="s">
        <v>357</v>
      </c>
      <c r="B188" s="70">
        <v>2005</v>
      </c>
      <c r="C188" s="75" t="s">
        <v>193</v>
      </c>
      <c r="D188" s="193">
        <v>1</v>
      </c>
      <c r="E188" s="68">
        <v>1386</v>
      </c>
      <c r="F188" s="68">
        <v>84.96</v>
      </c>
      <c r="G188" s="68">
        <v>397.15</v>
      </c>
      <c r="H188" s="92">
        <v>0</v>
      </c>
      <c r="I188" s="92"/>
      <c r="J188" s="92"/>
      <c r="K188" s="92">
        <v>0</v>
      </c>
      <c r="L188" s="92">
        <v>0</v>
      </c>
      <c r="M188" s="68">
        <f t="shared" si="5"/>
        <v>1868.1100000000001</v>
      </c>
      <c r="N188" s="94" t="s">
        <v>80</v>
      </c>
      <c r="O188" s="105"/>
      <c r="P188" s="94" t="s">
        <v>83</v>
      </c>
    </row>
    <row r="189" spans="1:16" s="2" customFormat="1" ht="9">
      <c r="A189" s="80" t="s">
        <v>357</v>
      </c>
      <c r="B189" s="70">
        <v>2005</v>
      </c>
      <c r="C189" s="75" t="s">
        <v>195</v>
      </c>
      <c r="D189" s="193">
        <v>1</v>
      </c>
      <c r="E189" s="68">
        <v>12234</v>
      </c>
      <c r="F189" s="68">
        <v>749.94</v>
      </c>
      <c r="G189" s="68">
        <v>3505.66</v>
      </c>
      <c r="H189" s="92">
        <v>0</v>
      </c>
      <c r="I189" s="92"/>
      <c r="J189" s="92"/>
      <c r="K189" s="92">
        <v>0</v>
      </c>
      <c r="L189" s="92">
        <v>0</v>
      </c>
      <c r="M189" s="68">
        <f t="shared" si="5"/>
        <v>16489.6</v>
      </c>
      <c r="N189" s="94" t="s">
        <v>80</v>
      </c>
      <c r="O189" s="105"/>
      <c r="P189" s="94" t="s">
        <v>83</v>
      </c>
    </row>
    <row r="190" spans="1:16" s="2" customFormat="1" ht="9">
      <c r="A190" s="80" t="s">
        <v>357</v>
      </c>
      <c r="B190" s="70">
        <v>2005</v>
      </c>
      <c r="C190" s="75" t="s">
        <v>194</v>
      </c>
      <c r="D190" s="193">
        <v>1</v>
      </c>
      <c r="E190" s="68">
        <v>6714</v>
      </c>
      <c r="F190" s="68">
        <v>411.56</v>
      </c>
      <c r="G190" s="68">
        <v>1923.9</v>
      </c>
      <c r="H190" s="92">
        <v>0</v>
      </c>
      <c r="I190" s="92"/>
      <c r="J190" s="92"/>
      <c r="K190" s="92">
        <v>0</v>
      </c>
      <c r="L190" s="92">
        <v>0</v>
      </c>
      <c r="M190" s="68">
        <f t="shared" si="5"/>
        <v>9049.460000000001</v>
      </c>
      <c r="N190" s="94" t="s">
        <v>80</v>
      </c>
      <c r="O190" s="105"/>
      <c r="P190" s="94" t="s">
        <v>83</v>
      </c>
    </row>
    <row r="191" spans="1:16" s="2" customFormat="1" ht="9">
      <c r="A191" s="80" t="s">
        <v>357</v>
      </c>
      <c r="B191" s="70">
        <v>2005</v>
      </c>
      <c r="C191" s="75" t="s">
        <v>196</v>
      </c>
      <c r="D191" s="193">
        <v>1</v>
      </c>
      <c r="E191" s="68">
        <v>7176</v>
      </c>
      <c r="F191" s="68">
        <v>439.38</v>
      </c>
      <c r="G191" s="68">
        <v>2056.28</v>
      </c>
      <c r="H191" s="92">
        <v>0</v>
      </c>
      <c r="I191" s="92"/>
      <c r="J191" s="92"/>
      <c r="K191" s="92">
        <v>0</v>
      </c>
      <c r="L191" s="92">
        <v>0</v>
      </c>
      <c r="M191" s="68">
        <f t="shared" si="5"/>
        <v>9671.66</v>
      </c>
      <c r="N191" s="94" t="s">
        <v>80</v>
      </c>
      <c r="O191" s="105"/>
      <c r="P191" s="94" t="s">
        <v>83</v>
      </c>
    </row>
    <row r="192" spans="1:16" s="2" customFormat="1" ht="9">
      <c r="A192" s="80" t="s">
        <v>357</v>
      </c>
      <c r="B192" s="70">
        <v>2005</v>
      </c>
      <c r="C192" s="75" t="s">
        <v>209</v>
      </c>
      <c r="D192" s="193">
        <v>1</v>
      </c>
      <c r="E192" s="68">
        <v>6036</v>
      </c>
      <c r="F192" s="68">
        <v>370</v>
      </c>
      <c r="G192" s="68">
        <v>1729.62</v>
      </c>
      <c r="H192" s="92">
        <v>0</v>
      </c>
      <c r="I192" s="92"/>
      <c r="J192" s="92"/>
      <c r="K192" s="92">
        <v>0</v>
      </c>
      <c r="L192" s="92">
        <v>0</v>
      </c>
      <c r="M192" s="68">
        <f t="shared" si="5"/>
        <v>8135.62</v>
      </c>
      <c r="N192" s="94" t="s">
        <v>80</v>
      </c>
      <c r="O192" s="105"/>
      <c r="P192" s="94" t="s">
        <v>83</v>
      </c>
    </row>
    <row r="193" spans="1:16" s="2" customFormat="1" ht="9">
      <c r="A193" s="80" t="s">
        <v>534</v>
      </c>
      <c r="B193" s="70">
        <v>2005</v>
      </c>
      <c r="C193" s="75" t="s">
        <v>535</v>
      </c>
      <c r="D193" s="193">
        <v>1</v>
      </c>
      <c r="E193" s="68">
        <v>9306</v>
      </c>
      <c r="F193" s="68">
        <v>650.48</v>
      </c>
      <c r="G193" s="68">
        <v>3136.29</v>
      </c>
      <c r="H193" s="92">
        <v>0</v>
      </c>
      <c r="I193" s="92"/>
      <c r="J193" s="92"/>
      <c r="K193" s="92">
        <v>0</v>
      </c>
      <c r="L193" s="92">
        <v>0</v>
      </c>
      <c r="M193" s="68">
        <f t="shared" si="5"/>
        <v>13092.77</v>
      </c>
      <c r="N193" s="94"/>
      <c r="O193" s="105" t="s">
        <v>536</v>
      </c>
      <c r="P193" s="94" t="s">
        <v>676</v>
      </c>
    </row>
    <row r="194" spans="1:16" s="2" customFormat="1" ht="9">
      <c r="A194" s="80" t="s">
        <v>23</v>
      </c>
      <c r="B194" s="70">
        <v>2005</v>
      </c>
      <c r="C194" s="75" t="s">
        <v>106</v>
      </c>
      <c r="D194" s="193">
        <v>1</v>
      </c>
      <c r="E194" s="68">
        <v>30648</v>
      </c>
      <c r="F194" s="68">
        <v>172.48</v>
      </c>
      <c r="G194" s="68">
        <v>1891.99</v>
      </c>
      <c r="H194" s="68">
        <v>712</v>
      </c>
      <c r="I194" s="68"/>
      <c r="J194" s="68"/>
      <c r="K194" s="92">
        <v>0</v>
      </c>
      <c r="L194" s="92">
        <v>0</v>
      </c>
      <c r="M194" s="68">
        <f t="shared" si="5"/>
        <v>33424.47</v>
      </c>
      <c r="N194" s="94" t="s">
        <v>25</v>
      </c>
      <c r="O194" s="105"/>
      <c r="P194" s="94" t="s">
        <v>24</v>
      </c>
    </row>
    <row r="195" spans="1:16" s="2" customFormat="1" ht="9">
      <c r="A195" s="80" t="s">
        <v>23</v>
      </c>
      <c r="B195" s="70">
        <v>2005</v>
      </c>
      <c r="C195" s="75" t="s">
        <v>107</v>
      </c>
      <c r="D195" s="193">
        <v>1</v>
      </c>
      <c r="E195" s="68">
        <v>6037</v>
      </c>
      <c r="F195" s="68">
        <v>161.54</v>
      </c>
      <c r="G195" s="68">
        <v>826.46</v>
      </c>
      <c r="H195" s="68">
        <v>35</v>
      </c>
      <c r="I195" s="68"/>
      <c r="J195" s="68"/>
      <c r="K195" s="92">
        <v>0</v>
      </c>
      <c r="L195" s="92">
        <v>0</v>
      </c>
      <c r="M195" s="68">
        <f t="shared" si="5"/>
        <v>7060</v>
      </c>
      <c r="N195" s="94" t="s">
        <v>25</v>
      </c>
      <c r="O195" s="105"/>
      <c r="P195" s="94" t="s">
        <v>24</v>
      </c>
    </row>
    <row r="196" spans="1:16" s="2" customFormat="1" ht="9">
      <c r="A196" s="80" t="s">
        <v>23</v>
      </c>
      <c r="B196" s="70">
        <v>2005</v>
      </c>
      <c r="C196" s="75" t="s">
        <v>152</v>
      </c>
      <c r="D196" s="193">
        <v>1</v>
      </c>
      <c r="E196" s="68">
        <v>6703</v>
      </c>
      <c r="F196" s="68">
        <v>178.25</v>
      </c>
      <c r="G196" s="68">
        <v>887.93</v>
      </c>
      <c r="H196" s="68">
        <v>44</v>
      </c>
      <c r="I196" s="68"/>
      <c r="J196" s="68"/>
      <c r="K196" s="92">
        <v>0</v>
      </c>
      <c r="L196" s="92">
        <v>0</v>
      </c>
      <c r="M196" s="68">
        <f t="shared" si="5"/>
        <v>7813.18</v>
      </c>
      <c r="N196" s="94" t="s">
        <v>25</v>
      </c>
      <c r="O196" s="105"/>
      <c r="P196" s="94" t="s">
        <v>24</v>
      </c>
    </row>
    <row r="197" spans="1:16" s="2" customFormat="1" ht="9">
      <c r="A197" s="80" t="s">
        <v>23</v>
      </c>
      <c r="B197" s="70">
        <v>2005</v>
      </c>
      <c r="C197" s="75" t="s">
        <v>153</v>
      </c>
      <c r="D197" s="193">
        <v>1</v>
      </c>
      <c r="E197" s="68">
        <v>4395</v>
      </c>
      <c r="F197" s="68">
        <v>117.49</v>
      </c>
      <c r="G197" s="68">
        <v>586.33</v>
      </c>
      <c r="H197" s="68">
        <v>25</v>
      </c>
      <c r="I197" s="68"/>
      <c r="J197" s="68"/>
      <c r="K197" s="92">
        <v>0</v>
      </c>
      <c r="L197" s="92">
        <v>0</v>
      </c>
      <c r="M197" s="68">
        <f t="shared" si="5"/>
        <v>5123.82</v>
      </c>
      <c r="N197" s="94" t="s">
        <v>25</v>
      </c>
      <c r="O197" s="105"/>
      <c r="P197" s="94" t="s">
        <v>24</v>
      </c>
    </row>
    <row r="198" spans="1:16" s="2" customFormat="1" ht="9">
      <c r="A198" s="80" t="s">
        <v>23</v>
      </c>
      <c r="B198" s="70">
        <v>2005</v>
      </c>
      <c r="C198" s="75" t="s">
        <v>104</v>
      </c>
      <c r="D198" s="193">
        <v>1</v>
      </c>
      <c r="E198" s="68">
        <v>534</v>
      </c>
      <c r="F198" s="68">
        <v>16.71</v>
      </c>
      <c r="G198" s="68">
        <v>81.4</v>
      </c>
      <c r="H198" s="68">
        <v>2</v>
      </c>
      <c r="I198" s="68"/>
      <c r="J198" s="68"/>
      <c r="K198" s="92">
        <v>0</v>
      </c>
      <c r="L198" s="92">
        <v>0</v>
      </c>
      <c r="M198" s="68">
        <f t="shared" si="5"/>
        <v>634.11</v>
      </c>
      <c r="N198" s="94" t="s">
        <v>25</v>
      </c>
      <c r="O198" s="105"/>
      <c r="P198" s="94" t="s">
        <v>24</v>
      </c>
    </row>
    <row r="199" spans="1:16" s="2" customFormat="1" ht="9">
      <c r="A199" s="80" t="s">
        <v>23</v>
      </c>
      <c r="B199" s="70">
        <v>2005</v>
      </c>
      <c r="C199" s="75" t="s">
        <v>105</v>
      </c>
      <c r="D199" s="193">
        <v>1</v>
      </c>
      <c r="E199" s="68">
        <v>534</v>
      </c>
      <c r="F199" s="68">
        <v>16.71</v>
      </c>
      <c r="G199" s="68">
        <v>81.4</v>
      </c>
      <c r="H199" s="68">
        <v>2</v>
      </c>
      <c r="I199" s="68"/>
      <c r="J199" s="68"/>
      <c r="K199" s="92">
        <v>0</v>
      </c>
      <c r="L199" s="92">
        <v>0</v>
      </c>
      <c r="M199" s="68">
        <f t="shared" si="5"/>
        <v>634.11</v>
      </c>
      <c r="N199" s="94" t="s">
        <v>25</v>
      </c>
      <c r="O199" s="105"/>
      <c r="P199" s="94" t="s">
        <v>24</v>
      </c>
    </row>
    <row r="200" spans="1:16" s="2" customFormat="1" ht="9">
      <c r="A200" s="80" t="s">
        <v>1212</v>
      </c>
      <c r="B200" s="70">
        <v>2005</v>
      </c>
      <c r="C200" s="75" t="s">
        <v>154</v>
      </c>
      <c r="D200" s="193">
        <v>1</v>
      </c>
      <c r="E200" s="68">
        <v>9822</v>
      </c>
      <c r="F200" s="68">
        <v>517.11</v>
      </c>
      <c r="G200" s="68">
        <v>2297.7</v>
      </c>
      <c r="H200" s="68">
        <v>1444</v>
      </c>
      <c r="I200" s="68"/>
      <c r="J200" s="68"/>
      <c r="K200" s="92">
        <v>0</v>
      </c>
      <c r="L200" s="92">
        <v>0</v>
      </c>
      <c r="M200" s="68">
        <f t="shared" si="5"/>
        <v>14080.810000000001</v>
      </c>
      <c r="N200" s="94" t="s">
        <v>1216</v>
      </c>
      <c r="O200" s="105"/>
      <c r="P200" s="94" t="s">
        <v>77</v>
      </c>
    </row>
    <row r="201" spans="1:16" s="2" customFormat="1" ht="9">
      <c r="A201" s="80" t="s">
        <v>1212</v>
      </c>
      <c r="B201" s="70">
        <v>2005</v>
      </c>
      <c r="C201" s="75" t="s">
        <v>160</v>
      </c>
      <c r="D201" s="193">
        <v>1</v>
      </c>
      <c r="E201" s="68">
        <v>34092</v>
      </c>
      <c r="F201" s="68">
        <v>3145.72</v>
      </c>
      <c r="G201" s="68">
        <v>5786.66</v>
      </c>
      <c r="H201" s="68">
        <v>1340</v>
      </c>
      <c r="I201" s="68"/>
      <c r="J201" s="68"/>
      <c r="K201" s="92">
        <v>0</v>
      </c>
      <c r="L201" s="92">
        <v>0</v>
      </c>
      <c r="M201" s="68">
        <f t="shared" si="5"/>
        <v>44364.380000000005</v>
      </c>
      <c r="N201" s="94" t="s">
        <v>1216</v>
      </c>
      <c r="O201" s="105"/>
      <c r="P201" s="94" t="s">
        <v>1217</v>
      </c>
    </row>
    <row r="202" spans="1:16" s="2" customFormat="1" ht="9">
      <c r="A202" s="80" t="s">
        <v>417</v>
      </c>
      <c r="B202" s="70">
        <v>2005</v>
      </c>
      <c r="C202" s="75" t="s">
        <v>418</v>
      </c>
      <c r="D202" s="193">
        <v>1</v>
      </c>
      <c r="E202" s="68">
        <v>17280</v>
      </c>
      <c r="F202" s="68">
        <v>226.36</v>
      </c>
      <c r="G202" s="68">
        <v>2100.76</v>
      </c>
      <c r="H202" s="68">
        <v>0</v>
      </c>
      <c r="I202" s="68"/>
      <c r="J202" s="68"/>
      <c r="K202" s="92">
        <v>0</v>
      </c>
      <c r="L202" s="92">
        <v>0</v>
      </c>
      <c r="M202" s="68">
        <f t="shared" si="5"/>
        <v>19607.120000000003</v>
      </c>
      <c r="N202" s="94" t="s">
        <v>419</v>
      </c>
      <c r="O202" s="105"/>
      <c r="P202" s="94" t="s">
        <v>677</v>
      </c>
    </row>
    <row r="203" spans="1:16" s="19" customFormat="1" ht="9">
      <c r="A203" s="101" t="s">
        <v>75</v>
      </c>
      <c r="B203" s="102">
        <v>2005</v>
      </c>
      <c r="C203" s="101" t="s">
        <v>155</v>
      </c>
      <c r="D203" s="193">
        <v>1</v>
      </c>
      <c r="E203" s="103">
        <v>12404</v>
      </c>
      <c r="F203" s="103">
        <v>1171.42</v>
      </c>
      <c r="G203" s="103">
        <v>5813.57</v>
      </c>
      <c r="H203" s="92">
        <v>0</v>
      </c>
      <c r="I203" s="92"/>
      <c r="J203" s="92"/>
      <c r="K203" s="92">
        <v>0</v>
      </c>
      <c r="L203" s="92">
        <v>0</v>
      </c>
      <c r="M203" s="68">
        <f aca="true" t="shared" si="6" ref="M203:M241">SUM(E203:L203)</f>
        <v>19388.989999999998</v>
      </c>
      <c r="N203" s="104" t="s">
        <v>76</v>
      </c>
      <c r="O203" s="107"/>
      <c r="P203" s="104" t="s">
        <v>77</v>
      </c>
    </row>
    <row r="204" spans="1:16" s="2" customFormat="1" ht="9">
      <c r="A204" s="80" t="s">
        <v>75</v>
      </c>
      <c r="B204" s="70">
        <v>2005</v>
      </c>
      <c r="C204" s="75" t="s">
        <v>156</v>
      </c>
      <c r="D204" s="193">
        <v>1</v>
      </c>
      <c r="E204" s="68">
        <v>12404</v>
      </c>
      <c r="F204" s="68">
        <v>1171.42</v>
      </c>
      <c r="G204" s="68">
        <v>5813.57</v>
      </c>
      <c r="H204" s="92">
        <v>0</v>
      </c>
      <c r="I204" s="92"/>
      <c r="J204" s="92"/>
      <c r="K204" s="92">
        <v>0</v>
      </c>
      <c r="L204" s="92">
        <v>0</v>
      </c>
      <c r="M204" s="68">
        <f t="shared" si="6"/>
        <v>19388.989999999998</v>
      </c>
      <c r="N204" s="94" t="s">
        <v>76</v>
      </c>
      <c r="O204" s="105"/>
      <c r="P204" s="94" t="s">
        <v>77</v>
      </c>
    </row>
    <row r="205" spans="1:16" s="2" customFormat="1" ht="9">
      <c r="A205" s="80" t="s">
        <v>75</v>
      </c>
      <c r="B205" s="70">
        <v>2005</v>
      </c>
      <c r="C205" s="75" t="s">
        <v>157</v>
      </c>
      <c r="D205" s="193">
        <v>1</v>
      </c>
      <c r="E205" s="68">
        <v>12404</v>
      </c>
      <c r="F205" s="68">
        <v>1171.42</v>
      </c>
      <c r="G205" s="68">
        <v>5813.57</v>
      </c>
      <c r="H205" s="92">
        <v>0</v>
      </c>
      <c r="I205" s="92"/>
      <c r="J205" s="92"/>
      <c r="K205" s="92">
        <v>0</v>
      </c>
      <c r="L205" s="92">
        <v>0</v>
      </c>
      <c r="M205" s="68">
        <f t="shared" si="6"/>
        <v>19388.989999999998</v>
      </c>
      <c r="N205" s="94" t="s">
        <v>76</v>
      </c>
      <c r="O205" s="105"/>
      <c r="P205" s="94" t="s">
        <v>77</v>
      </c>
    </row>
    <row r="206" spans="1:16" s="2" customFormat="1" ht="9">
      <c r="A206" s="80" t="s">
        <v>1213</v>
      </c>
      <c r="B206" s="70">
        <v>2005</v>
      </c>
      <c r="C206" s="75" t="s">
        <v>258</v>
      </c>
      <c r="D206" s="193">
        <v>1</v>
      </c>
      <c r="E206" s="68">
        <v>12519</v>
      </c>
      <c r="F206" s="68">
        <v>1096.59</v>
      </c>
      <c r="G206" s="68">
        <v>4973.03</v>
      </c>
      <c r="H206" s="92">
        <v>0</v>
      </c>
      <c r="I206" s="92"/>
      <c r="J206" s="92"/>
      <c r="K206" s="92">
        <v>0</v>
      </c>
      <c r="L206" s="92">
        <v>0</v>
      </c>
      <c r="M206" s="68">
        <f t="shared" si="6"/>
        <v>18588.62</v>
      </c>
      <c r="N206" s="94" t="s">
        <v>1214</v>
      </c>
      <c r="O206" s="105"/>
      <c r="P206" s="94" t="s">
        <v>1215</v>
      </c>
    </row>
    <row r="207" spans="1:16" s="2" customFormat="1" ht="9">
      <c r="A207" s="80" t="s">
        <v>1213</v>
      </c>
      <c r="B207" s="70">
        <v>2005</v>
      </c>
      <c r="C207" s="75" t="s">
        <v>259</v>
      </c>
      <c r="D207" s="193">
        <v>1</v>
      </c>
      <c r="E207" s="68">
        <v>10020</v>
      </c>
      <c r="F207" s="68">
        <v>877.69</v>
      </c>
      <c r="G207" s="68">
        <v>3980.27</v>
      </c>
      <c r="H207" s="92">
        <v>0</v>
      </c>
      <c r="I207" s="92"/>
      <c r="J207" s="92"/>
      <c r="K207" s="92">
        <v>0</v>
      </c>
      <c r="L207" s="92">
        <v>0</v>
      </c>
      <c r="M207" s="68">
        <f t="shared" si="6"/>
        <v>14877.960000000001</v>
      </c>
      <c r="N207" s="94" t="s">
        <v>1214</v>
      </c>
      <c r="O207" s="105"/>
      <c r="P207" s="94" t="s">
        <v>1215</v>
      </c>
    </row>
    <row r="208" spans="1:16" s="2" customFormat="1" ht="9">
      <c r="A208" s="80" t="s">
        <v>1213</v>
      </c>
      <c r="B208" s="70">
        <v>2005</v>
      </c>
      <c r="C208" s="75" t="s">
        <v>260</v>
      </c>
      <c r="D208" s="193">
        <v>1</v>
      </c>
      <c r="E208" s="68">
        <v>45217</v>
      </c>
      <c r="F208" s="68">
        <v>3873.8</v>
      </c>
      <c r="G208" s="68">
        <v>16862.99</v>
      </c>
      <c r="H208" s="92">
        <v>0</v>
      </c>
      <c r="I208" s="92"/>
      <c r="J208" s="92"/>
      <c r="K208" s="92">
        <v>0</v>
      </c>
      <c r="L208" s="92">
        <v>0</v>
      </c>
      <c r="M208" s="68">
        <f t="shared" si="6"/>
        <v>65953.79000000001</v>
      </c>
      <c r="N208" s="94" t="s">
        <v>1214</v>
      </c>
      <c r="O208" s="105"/>
      <c r="P208" s="94" t="s">
        <v>1215</v>
      </c>
    </row>
    <row r="209" spans="1:16" s="2" customFormat="1" ht="9">
      <c r="A209" s="80" t="s">
        <v>1213</v>
      </c>
      <c r="B209" s="70">
        <v>2005</v>
      </c>
      <c r="C209" s="75" t="s">
        <v>261</v>
      </c>
      <c r="D209" s="193">
        <v>1</v>
      </c>
      <c r="E209" s="68">
        <v>56862</v>
      </c>
      <c r="F209" s="68">
        <v>4980.71</v>
      </c>
      <c r="G209" s="68">
        <v>22587.45</v>
      </c>
      <c r="H209" s="92">
        <v>0</v>
      </c>
      <c r="I209" s="92"/>
      <c r="J209" s="92"/>
      <c r="K209" s="92">
        <v>0</v>
      </c>
      <c r="L209" s="92">
        <v>0</v>
      </c>
      <c r="M209" s="68">
        <f t="shared" si="6"/>
        <v>84430.16</v>
      </c>
      <c r="N209" s="94" t="s">
        <v>1214</v>
      </c>
      <c r="O209" s="105"/>
      <c r="P209" s="94" t="s">
        <v>1215</v>
      </c>
    </row>
    <row r="210" spans="1:16" s="2" customFormat="1" ht="9">
      <c r="A210" s="80" t="s">
        <v>1213</v>
      </c>
      <c r="B210" s="70">
        <v>2005</v>
      </c>
      <c r="C210" s="75" t="s">
        <v>262</v>
      </c>
      <c r="D210" s="193">
        <v>1</v>
      </c>
      <c r="E210" s="68">
        <v>58893</v>
      </c>
      <c r="F210" s="68">
        <v>5158.62</v>
      </c>
      <c r="G210" s="68">
        <v>23394.31</v>
      </c>
      <c r="H210" s="92">
        <v>0</v>
      </c>
      <c r="I210" s="92"/>
      <c r="J210" s="92"/>
      <c r="K210" s="92">
        <v>0</v>
      </c>
      <c r="L210" s="92">
        <v>0</v>
      </c>
      <c r="M210" s="68">
        <f t="shared" si="6"/>
        <v>87445.93000000001</v>
      </c>
      <c r="N210" s="94" t="s">
        <v>1214</v>
      </c>
      <c r="O210" s="105"/>
      <c r="P210" s="94" t="s">
        <v>1215</v>
      </c>
    </row>
    <row r="211" spans="1:16" s="2" customFormat="1" ht="9">
      <c r="A211" s="80" t="s">
        <v>1213</v>
      </c>
      <c r="B211" s="70">
        <v>2005</v>
      </c>
      <c r="C211" s="75" t="s">
        <v>294</v>
      </c>
      <c r="D211" s="193">
        <v>1</v>
      </c>
      <c r="E211" s="68">
        <v>25728</v>
      </c>
      <c r="F211" s="68">
        <v>2338.11</v>
      </c>
      <c r="G211" s="68">
        <v>10567.59</v>
      </c>
      <c r="H211" s="92">
        <v>0</v>
      </c>
      <c r="I211" s="92"/>
      <c r="J211" s="92"/>
      <c r="K211" s="92">
        <v>0</v>
      </c>
      <c r="L211" s="92">
        <v>0</v>
      </c>
      <c r="M211" s="68">
        <f t="shared" si="6"/>
        <v>38633.7</v>
      </c>
      <c r="N211" s="94" t="s">
        <v>1214</v>
      </c>
      <c r="O211" s="105"/>
      <c r="P211" s="94" t="s">
        <v>1215</v>
      </c>
    </row>
    <row r="212" spans="1:16" s="2" customFormat="1" ht="9">
      <c r="A212" s="80" t="s">
        <v>1213</v>
      </c>
      <c r="B212" s="70">
        <v>2005</v>
      </c>
      <c r="C212" s="75" t="s">
        <v>380</v>
      </c>
      <c r="D212" s="193">
        <v>1</v>
      </c>
      <c r="E212" s="68">
        <v>1681.45</v>
      </c>
      <c r="F212" s="68">
        <v>152.01</v>
      </c>
      <c r="G212" s="68">
        <v>782.41</v>
      </c>
      <c r="H212" s="92">
        <v>0</v>
      </c>
      <c r="I212" s="92"/>
      <c r="J212" s="92"/>
      <c r="K212" s="92">
        <v>0</v>
      </c>
      <c r="L212" s="92">
        <v>0</v>
      </c>
      <c r="M212" s="68">
        <f t="shared" si="6"/>
        <v>2615.87</v>
      </c>
      <c r="N212" s="94" t="s">
        <v>1214</v>
      </c>
      <c r="O212" s="105"/>
      <c r="P212" s="94" t="s">
        <v>381</v>
      </c>
    </row>
    <row r="213" spans="1:16" s="2" customFormat="1" ht="9">
      <c r="A213" s="80" t="s">
        <v>1213</v>
      </c>
      <c r="B213" s="70">
        <v>2005</v>
      </c>
      <c r="C213" s="75" t="s">
        <v>382</v>
      </c>
      <c r="D213" s="193">
        <v>1</v>
      </c>
      <c r="E213" s="68">
        <v>1087.78</v>
      </c>
      <c r="F213" s="68">
        <v>98.34</v>
      </c>
      <c r="G213" s="68">
        <v>506.16</v>
      </c>
      <c r="H213" s="92">
        <v>0</v>
      </c>
      <c r="I213" s="92"/>
      <c r="J213" s="92"/>
      <c r="K213" s="92">
        <v>0</v>
      </c>
      <c r="L213" s="92">
        <v>0</v>
      </c>
      <c r="M213" s="68">
        <f t="shared" si="6"/>
        <v>1692.28</v>
      </c>
      <c r="N213" s="94" t="s">
        <v>383</v>
      </c>
      <c r="O213" s="105"/>
      <c r="P213" s="94" t="s">
        <v>381</v>
      </c>
    </row>
    <row r="214" spans="1:16" s="2" customFormat="1" ht="9">
      <c r="A214" s="80" t="s">
        <v>1213</v>
      </c>
      <c r="B214" s="70">
        <v>2005</v>
      </c>
      <c r="C214" s="75" t="s">
        <v>388</v>
      </c>
      <c r="D214" s="193">
        <v>1</v>
      </c>
      <c r="E214" s="68">
        <v>63412.39</v>
      </c>
      <c r="F214" s="68">
        <v>5733.79</v>
      </c>
      <c r="G214" s="68">
        <v>29508.31</v>
      </c>
      <c r="H214" s="92">
        <v>0</v>
      </c>
      <c r="I214" s="92"/>
      <c r="J214" s="92"/>
      <c r="K214" s="92">
        <v>0</v>
      </c>
      <c r="L214" s="92">
        <v>0</v>
      </c>
      <c r="M214" s="68">
        <f t="shared" si="6"/>
        <v>98654.48999999999</v>
      </c>
      <c r="N214" s="94" t="s">
        <v>384</v>
      </c>
      <c r="O214" s="105"/>
      <c r="P214" s="94" t="s">
        <v>381</v>
      </c>
    </row>
    <row r="215" spans="1:16" s="2" customFormat="1" ht="9">
      <c r="A215" s="80" t="s">
        <v>1213</v>
      </c>
      <c r="B215" s="70">
        <v>2005</v>
      </c>
      <c r="C215" s="75" t="s">
        <v>389</v>
      </c>
      <c r="D215" s="193">
        <v>1</v>
      </c>
      <c r="E215" s="68">
        <v>9920.47</v>
      </c>
      <c r="F215" s="68">
        <v>897.01</v>
      </c>
      <c r="G215" s="68">
        <v>4616.38</v>
      </c>
      <c r="H215" s="92">
        <v>0</v>
      </c>
      <c r="I215" s="92"/>
      <c r="J215" s="92"/>
      <c r="K215" s="92">
        <v>0</v>
      </c>
      <c r="L215" s="92">
        <v>0</v>
      </c>
      <c r="M215" s="68">
        <f t="shared" si="6"/>
        <v>15433.86</v>
      </c>
      <c r="N215" s="94" t="s">
        <v>385</v>
      </c>
      <c r="O215" s="105"/>
      <c r="P215" s="94" t="s">
        <v>381</v>
      </c>
    </row>
    <row r="216" spans="1:16" s="2" customFormat="1" ht="9">
      <c r="A216" s="80" t="s">
        <v>1213</v>
      </c>
      <c r="B216" s="70">
        <v>2005</v>
      </c>
      <c r="C216" s="75" t="s">
        <v>390</v>
      </c>
      <c r="D216" s="193">
        <v>1</v>
      </c>
      <c r="E216" s="68">
        <v>5201.31</v>
      </c>
      <c r="F216" s="68">
        <v>470.31</v>
      </c>
      <c r="G216" s="68">
        <v>2420.38</v>
      </c>
      <c r="H216" s="92">
        <v>0</v>
      </c>
      <c r="I216" s="92"/>
      <c r="J216" s="92"/>
      <c r="K216" s="92">
        <v>0</v>
      </c>
      <c r="L216" s="92">
        <v>0</v>
      </c>
      <c r="M216" s="68">
        <f t="shared" si="6"/>
        <v>8092.000000000001</v>
      </c>
      <c r="N216" s="94" t="s">
        <v>386</v>
      </c>
      <c r="O216" s="105"/>
      <c r="P216" s="94" t="s">
        <v>381</v>
      </c>
    </row>
    <row r="217" spans="1:16" s="2" customFormat="1" ht="9">
      <c r="A217" s="80" t="s">
        <v>1213</v>
      </c>
      <c r="B217" s="70">
        <v>2005</v>
      </c>
      <c r="C217" s="75" t="s">
        <v>391</v>
      </c>
      <c r="D217" s="193">
        <v>1</v>
      </c>
      <c r="E217" s="68">
        <v>4829.78</v>
      </c>
      <c r="F217" s="68">
        <v>434.8</v>
      </c>
      <c r="G217" s="68">
        <v>2212.71</v>
      </c>
      <c r="H217" s="92">
        <v>0</v>
      </c>
      <c r="I217" s="92"/>
      <c r="J217" s="92"/>
      <c r="K217" s="92">
        <v>0</v>
      </c>
      <c r="L217" s="92">
        <v>0</v>
      </c>
      <c r="M217" s="68">
        <f t="shared" si="6"/>
        <v>7477.29</v>
      </c>
      <c r="N217" s="94" t="s">
        <v>387</v>
      </c>
      <c r="O217" s="105"/>
      <c r="P217" s="94" t="s">
        <v>381</v>
      </c>
    </row>
    <row r="218" spans="1:16" s="2" customFormat="1" ht="9">
      <c r="A218" s="80" t="s">
        <v>537</v>
      </c>
      <c r="B218" s="70">
        <v>2005</v>
      </c>
      <c r="C218" s="75" t="s">
        <v>538</v>
      </c>
      <c r="D218" s="193">
        <v>1</v>
      </c>
      <c r="E218" s="68">
        <v>13008</v>
      </c>
      <c r="F218" s="68">
        <v>254.95</v>
      </c>
      <c r="G218" s="68">
        <v>1989.44</v>
      </c>
      <c r="H218" s="92">
        <v>0</v>
      </c>
      <c r="I218" s="92"/>
      <c r="J218" s="92"/>
      <c r="K218" s="92">
        <v>0</v>
      </c>
      <c r="L218" s="92">
        <v>0</v>
      </c>
      <c r="M218" s="68">
        <f t="shared" si="6"/>
        <v>15252.390000000001</v>
      </c>
      <c r="N218" s="94" t="s">
        <v>539</v>
      </c>
      <c r="O218" s="105"/>
      <c r="P218" s="94" t="s">
        <v>678</v>
      </c>
    </row>
    <row r="219" spans="1:16" s="2" customFormat="1" ht="9">
      <c r="A219" s="80" t="s">
        <v>420</v>
      </c>
      <c r="B219" s="70">
        <v>2005</v>
      </c>
      <c r="C219" s="75" t="s">
        <v>421</v>
      </c>
      <c r="D219" s="193">
        <v>1</v>
      </c>
      <c r="E219" s="68">
        <v>6609</v>
      </c>
      <c r="F219" s="68">
        <v>113.01</v>
      </c>
      <c r="G219" s="68">
        <v>907.47</v>
      </c>
      <c r="H219" s="92">
        <v>0</v>
      </c>
      <c r="I219" s="92"/>
      <c r="J219" s="92"/>
      <c r="K219" s="92">
        <v>0</v>
      </c>
      <c r="L219" s="92">
        <v>0</v>
      </c>
      <c r="M219" s="68">
        <f t="shared" si="6"/>
        <v>7629.4800000000005</v>
      </c>
      <c r="N219" s="94" t="s">
        <v>502</v>
      </c>
      <c r="O219" s="105"/>
      <c r="P219" s="94" t="s">
        <v>503</v>
      </c>
    </row>
    <row r="220" spans="1:16" s="2" customFormat="1" ht="9">
      <c r="A220" s="80" t="s">
        <v>1207</v>
      </c>
      <c r="B220" s="70">
        <v>2005</v>
      </c>
      <c r="C220" s="75" t="s">
        <v>296</v>
      </c>
      <c r="D220" s="193">
        <v>1</v>
      </c>
      <c r="E220" s="68">
        <v>167916</v>
      </c>
      <c r="F220" s="68">
        <v>4155.66</v>
      </c>
      <c r="G220" s="68">
        <v>22382.33</v>
      </c>
      <c r="H220" s="92">
        <v>0</v>
      </c>
      <c r="I220" s="92"/>
      <c r="J220" s="92"/>
      <c r="K220" s="92">
        <v>0</v>
      </c>
      <c r="L220" s="92">
        <v>0</v>
      </c>
      <c r="M220" s="68">
        <f t="shared" si="6"/>
        <v>194453.99</v>
      </c>
      <c r="N220" s="94" t="s">
        <v>1208</v>
      </c>
      <c r="O220" s="105"/>
      <c r="P220" s="94" t="s">
        <v>1209</v>
      </c>
    </row>
    <row r="221" spans="1:16" s="2" customFormat="1" ht="9">
      <c r="A221" s="80" t="s">
        <v>392</v>
      </c>
      <c r="B221" s="70">
        <v>2005</v>
      </c>
      <c r="C221" s="75" t="s">
        <v>393</v>
      </c>
      <c r="D221" s="193">
        <v>1</v>
      </c>
      <c r="E221" s="68">
        <v>7164</v>
      </c>
      <c r="F221" s="68">
        <v>84.53</v>
      </c>
      <c r="G221" s="68">
        <v>761.09</v>
      </c>
      <c r="H221" s="92">
        <v>0</v>
      </c>
      <c r="I221" s="92"/>
      <c r="J221" s="92"/>
      <c r="K221" s="92">
        <v>0</v>
      </c>
      <c r="L221" s="92">
        <v>0</v>
      </c>
      <c r="M221" s="68">
        <f t="shared" si="6"/>
        <v>8009.62</v>
      </c>
      <c r="N221" s="94" t="s">
        <v>394</v>
      </c>
      <c r="O221" s="105"/>
      <c r="P221" s="94" t="s">
        <v>679</v>
      </c>
    </row>
    <row r="222" spans="1:16" s="2" customFormat="1" ht="9">
      <c r="A222" s="80" t="s">
        <v>392</v>
      </c>
      <c r="B222" s="70">
        <v>2005</v>
      </c>
      <c r="C222" s="75" t="s">
        <v>398</v>
      </c>
      <c r="D222" s="193">
        <v>1</v>
      </c>
      <c r="E222" s="68">
        <v>9155</v>
      </c>
      <c r="F222" s="68">
        <v>108.02</v>
      </c>
      <c r="G222" s="68">
        <v>972.61</v>
      </c>
      <c r="H222" s="92">
        <v>0</v>
      </c>
      <c r="I222" s="92"/>
      <c r="J222" s="92"/>
      <c r="K222" s="92">
        <v>0</v>
      </c>
      <c r="L222" s="92">
        <v>0</v>
      </c>
      <c r="M222" s="68">
        <f t="shared" si="6"/>
        <v>10235.630000000001</v>
      </c>
      <c r="N222" s="94" t="s">
        <v>394</v>
      </c>
      <c r="O222" s="105"/>
      <c r="P222" s="94" t="s">
        <v>680</v>
      </c>
    </row>
    <row r="223" spans="1:16" s="2" customFormat="1" ht="9">
      <c r="A223" s="36" t="s">
        <v>1201</v>
      </c>
      <c r="B223" s="70">
        <v>2005</v>
      </c>
      <c r="C223" s="75" t="s">
        <v>297</v>
      </c>
      <c r="D223" s="193">
        <v>1</v>
      </c>
      <c r="E223" s="68">
        <v>62946</v>
      </c>
      <c r="F223" s="68">
        <v>2858.44</v>
      </c>
      <c r="G223" s="68">
        <v>11844.8</v>
      </c>
      <c r="H223" s="92">
        <v>0</v>
      </c>
      <c r="I223" s="92"/>
      <c r="J223" s="92"/>
      <c r="K223" s="92">
        <v>0</v>
      </c>
      <c r="L223" s="92">
        <v>0</v>
      </c>
      <c r="M223" s="68">
        <f t="shared" si="6"/>
        <v>77649.24</v>
      </c>
      <c r="N223" s="94" t="s">
        <v>1202</v>
      </c>
      <c r="O223" s="105"/>
      <c r="P223" s="94" t="s">
        <v>1203</v>
      </c>
    </row>
    <row r="224" spans="1:16" s="2" customFormat="1" ht="9">
      <c r="A224" s="36" t="s">
        <v>1201</v>
      </c>
      <c r="B224" s="70">
        <v>2005</v>
      </c>
      <c r="C224" s="75" t="s">
        <v>541</v>
      </c>
      <c r="D224" s="193">
        <v>1</v>
      </c>
      <c r="E224" s="68">
        <v>31587</v>
      </c>
      <c r="F224" s="68">
        <v>619.1</v>
      </c>
      <c r="G224" s="68">
        <v>5314</v>
      </c>
      <c r="H224" s="92">
        <v>0</v>
      </c>
      <c r="I224" s="92"/>
      <c r="J224" s="92"/>
      <c r="K224" s="92">
        <v>0</v>
      </c>
      <c r="L224" s="92">
        <v>0</v>
      </c>
      <c r="M224" s="68">
        <f t="shared" si="6"/>
        <v>37520.1</v>
      </c>
      <c r="N224" s="94" t="s">
        <v>542</v>
      </c>
      <c r="O224" s="105"/>
      <c r="P224" s="94" t="s">
        <v>681</v>
      </c>
    </row>
    <row r="225" spans="1:16" s="2" customFormat="1" ht="9">
      <c r="A225" s="80" t="s">
        <v>399</v>
      </c>
      <c r="B225" s="70">
        <v>2005</v>
      </c>
      <c r="C225" s="75" t="s">
        <v>400</v>
      </c>
      <c r="D225" s="193">
        <v>1</v>
      </c>
      <c r="E225" s="68">
        <v>1356</v>
      </c>
      <c r="F225" s="68">
        <v>78.47</v>
      </c>
      <c r="G225" s="68">
        <v>430.34</v>
      </c>
      <c r="H225" s="68">
        <v>0</v>
      </c>
      <c r="I225" s="68"/>
      <c r="J225" s="68"/>
      <c r="K225" s="92">
        <v>0</v>
      </c>
      <c r="L225" s="92">
        <v>0</v>
      </c>
      <c r="M225" s="68">
        <f t="shared" si="6"/>
        <v>1864.81</v>
      </c>
      <c r="N225" s="94"/>
      <c r="O225" s="105" t="s">
        <v>401</v>
      </c>
      <c r="P225" s="94" t="s">
        <v>682</v>
      </c>
    </row>
    <row r="226" spans="1:16" s="2" customFormat="1" ht="9">
      <c r="A226" s="80" t="s">
        <v>85</v>
      </c>
      <c r="B226" s="70">
        <v>2005</v>
      </c>
      <c r="C226" s="75" t="s">
        <v>159</v>
      </c>
      <c r="D226" s="193">
        <v>1</v>
      </c>
      <c r="E226" s="68">
        <v>6868.68</v>
      </c>
      <c r="F226" s="68">
        <v>413.49</v>
      </c>
      <c r="G226" s="68">
        <v>1966.18</v>
      </c>
      <c r="H226" s="92">
        <v>0</v>
      </c>
      <c r="I226" s="92"/>
      <c r="J226" s="92"/>
      <c r="K226" s="92">
        <v>0</v>
      </c>
      <c r="L226" s="92">
        <v>0</v>
      </c>
      <c r="M226" s="68">
        <f t="shared" si="6"/>
        <v>9248.35</v>
      </c>
      <c r="N226" s="94"/>
      <c r="O226" s="105" t="s">
        <v>86</v>
      </c>
      <c r="P226" s="94" t="s">
        <v>87</v>
      </c>
    </row>
    <row r="227" spans="1:16" s="2" customFormat="1" ht="9">
      <c r="A227" s="80" t="s">
        <v>1204</v>
      </c>
      <c r="B227" s="70">
        <v>2005</v>
      </c>
      <c r="C227" s="75" t="s">
        <v>295</v>
      </c>
      <c r="D227" s="193">
        <v>1</v>
      </c>
      <c r="E227" s="68">
        <v>10308</v>
      </c>
      <c r="F227" s="68">
        <v>935.29</v>
      </c>
      <c r="G227" s="68">
        <v>4605.3</v>
      </c>
      <c r="H227" s="92">
        <v>0</v>
      </c>
      <c r="I227" s="92"/>
      <c r="J227" s="92"/>
      <c r="K227" s="92">
        <v>0</v>
      </c>
      <c r="L227" s="92">
        <v>0</v>
      </c>
      <c r="M227" s="68">
        <f t="shared" si="6"/>
        <v>15848.59</v>
      </c>
      <c r="N227" s="94" t="s">
        <v>1205</v>
      </c>
      <c r="O227" s="105"/>
      <c r="P227" s="94" t="s">
        <v>1206</v>
      </c>
    </row>
    <row r="228" spans="1:16" s="2" customFormat="1" ht="9">
      <c r="A228" s="80" t="s">
        <v>1204</v>
      </c>
      <c r="B228" s="70">
        <v>2005</v>
      </c>
      <c r="C228" s="75" t="s">
        <v>422</v>
      </c>
      <c r="D228" s="193">
        <v>1</v>
      </c>
      <c r="E228" s="68">
        <v>69816</v>
      </c>
      <c r="F228" s="68">
        <v>914.58</v>
      </c>
      <c r="G228" s="68">
        <v>8487.66</v>
      </c>
      <c r="H228" s="92">
        <v>0</v>
      </c>
      <c r="I228" s="92"/>
      <c r="J228" s="92"/>
      <c r="K228" s="92">
        <v>0</v>
      </c>
      <c r="L228" s="92">
        <v>0</v>
      </c>
      <c r="M228" s="68">
        <f t="shared" si="6"/>
        <v>79218.24</v>
      </c>
      <c r="N228" s="94" t="s">
        <v>504</v>
      </c>
      <c r="O228" s="105"/>
      <c r="P228" s="94" t="s">
        <v>675</v>
      </c>
    </row>
    <row r="229" spans="1:16" s="2" customFormat="1" ht="9">
      <c r="A229" s="80" t="s">
        <v>1220</v>
      </c>
      <c r="B229" s="70">
        <v>2005</v>
      </c>
      <c r="C229" s="75" t="s">
        <v>158</v>
      </c>
      <c r="D229" s="193">
        <v>1</v>
      </c>
      <c r="E229" s="68">
        <v>1422</v>
      </c>
      <c r="F229" s="68">
        <v>76.3</v>
      </c>
      <c r="G229" s="68">
        <v>359.59</v>
      </c>
      <c r="H229" s="92">
        <v>0</v>
      </c>
      <c r="I229" s="92"/>
      <c r="J229" s="92"/>
      <c r="K229" s="92">
        <v>0</v>
      </c>
      <c r="L229" s="92">
        <v>0</v>
      </c>
      <c r="M229" s="68">
        <f t="shared" si="6"/>
        <v>1857.8899999999999</v>
      </c>
      <c r="N229" s="94" t="s">
        <v>1221</v>
      </c>
      <c r="O229" s="105"/>
      <c r="P229" s="94" t="s">
        <v>1222</v>
      </c>
    </row>
    <row r="230" spans="1:16" s="2" customFormat="1" ht="12.75">
      <c r="A230" s="18"/>
      <c r="B230" s="9"/>
      <c r="C230" s="8"/>
      <c r="D230" s="194">
        <f>SUM(D122:D229)</f>
        <v>108</v>
      </c>
      <c r="E230" s="30"/>
      <c r="F230" s="30"/>
      <c r="G230" s="30"/>
      <c r="H230" s="31"/>
      <c r="I230" s="31"/>
      <c r="J230" s="31"/>
      <c r="K230" s="31"/>
      <c r="L230" s="31"/>
      <c r="M230" s="30"/>
      <c r="N230" s="21"/>
      <c r="O230" s="108"/>
      <c r="P230" s="22"/>
    </row>
    <row r="231" spans="1:16" ht="9">
      <c r="A231" s="36" t="s">
        <v>51</v>
      </c>
      <c r="B231" s="70">
        <v>2006</v>
      </c>
      <c r="C231" s="62" t="s">
        <v>663</v>
      </c>
      <c r="D231" s="70">
        <v>1</v>
      </c>
      <c r="E231" s="92">
        <v>7553.1</v>
      </c>
      <c r="F231" s="92">
        <v>319.49</v>
      </c>
      <c r="G231" s="92">
        <v>1889.41</v>
      </c>
      <c r="H231" s="92">
        <v>0</v>
      </c>
      <c r="I231" s="92">
        <v>0</v>
      </c>
      <c r="J231" s="92">
        <v>0</v>
      </c>
      <c r="K231" s="92">
        <v>0</v>
      </c>
      <c r="L231" s="92">
        <v>0</v>
      </c>
      <c r="M231" s="68">
        <f aca="true" t="shared" si="7" ref="M231:M237">SUM(E231:L231)</f>
        <v>9762</v>
      </c>
      <c r="N231" s="62" t="s">
        <v>665</v>
      </c>
      <c r="O231" s="70"/>
      <c r="P231" s="83" t="s">
        <v>666</v>
      </c>
    </row>
    <row r="232" spans="1:16" ht="9">
      <c r="A232" s="36" t="s">
        <v>51</v>
      </c>
      <c r="B232" s="70">
        <v>2006</v>
      </c>
      <c r="C232" s="62" t="s">
        <v>664</v>
      </c>
      <c r="D232" s="70">
        <v>0</v>
      </c>
      <c r="E232" s="92">
        <v>7553.1</v>
      </c>
      <c r="F232" s="92">
        <v>65.71</v>
      </c>
      <c r="G232" s="92">
        <v>342.84</v>
      </c>
      <c r="H232" s="92">
        <v>0</v>
      </c>
      <c r="I232" s="92">
        <v>0</v>
      </c>
      <c r="J232" s="92">
        <v>0</v>
      </c>
      <c r="K232" s="92">
        <v>0</v>
      </c>
      <c r="L232" s="92">
        <v>0</v>
      </c>
      <c r="M232" s="68">
        <f t="shared" si="7"/>
        <v>7961.650000000001</v>
      </c>
      <c r="N232" s="62" t="s">
        <v>665</v>
      </c>
      <c r="O232" s="70"/>
      <c r="P232" s="83" t="s">
        <v>666</v>
      </c>
    </row>
    <row r="233" spans="1:16" ht="9">
      <c r="A233" s="62" t="s">
        <v>642</v>
      </c>
      <c r="B233" s="70">
        <v>2006</v>
      </c>
      <c r="C233" s="62" t="s">
        <v>643</v>
      </c>
      <c r="D233" s="70">
        <v>1</v>
      </c>
      <c r="E233" s="71">
        <v>13430.85</v>
      </c>
      <c r="F233" s="71">
        <v>589.61</v>
      </c>
      <c r="G233" s="71">
        <v>3364.91</v>
      </c>
      <c r="H233" s="92">
        <v>0</v>
      </c>
      <c r="I233" s="92">
        <v>0</v>
      </c>
      <c r="J233" s="92">
        <v>0</v>
      </c>
      <c r="K233" s="92">
        <v>0</v>
      </c>
      <c r="L233" s="92">
        <v>0</v>
      </c>
      <c r="M233" s="68">
        <f t="shared" si="7"/>
        <v>17385.370000000003</v>
      </c>
      <c r="N233" s="62" t="s">
        <v>640</v>
      </c>
      <c r="O233" s="70"/>
      <c r="P233" s="94" t="s">
        <v>641</v>
      </c>
    </row>
    <row r="234" spans="1:16" ht="8.25" customHeight="1">
      <c r="A234" s="62" t="s">
        <v>642</v>
      </c>
      <c r="B234" s="70">
        <v>2006</v>
      </c>
      <c r="C234" s="62" t="s">
        <v>644</v>
      </c>
      <c r="D234" s="70">
        <v>1</v>
      </c>
      <c r="E234" s="71">
        <v>10187.25</v>
      </c>
      <c r="F234" s="71">
        <v>447.22</v>
      </c>
      <c r="G234" s="71">
        <v>2552.27</v>
      </c>
      <c r="H234" s="92">
        <v>0</v>
      </c>
      <c r="I234" s="92">
        <v>0</v>
      </c>
      <c r="J234" s="92">
        <v>0</v>
      </c>
      <c r="K234" s="92">
        <v>0</v>
      </c>
      <c r="L234" s="92">
        <v>0</v>
      </c>
      <c r="M234" s="68">
        <f t="shared" si="7"/>
        <v>13186.74</v>
      </c>
      <c r="N234" s="62" t="s">
        <v>640</v>
      </c>
      <c r="O234" s="70"/>
      <c r="P234" s="94" t="s">
        <v>641</v>
      </c>
    </row>
    <row r="235" spans="1:16" ht="8.25" customHeight="1">
      <c r="A235" s="36" t="s">
        <v>69</v>
      </c>
      <c r="B235" s="70">
        <v>2006</v>
      </c>
      <c r="C235" s="62" t="s">
        <v>706</v>
      </c>
      <c r="D235" s="70">
        <v>1</v>
      </c>
      <c r="E235" s="71">
        <v>11475</v>
      </c>
      <c r="F235" s="71">
        <v>470.47</v>
      </c>
      <c r="G235" s="71">
        <v>2508.54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68">
        <f t="shared" si="7"/>
        <v>14454.009999999998</v>
      </c>
      <c r="N235" s="62" t="s">
        <v>708</v>
      </c>
      <c r="O235" s="70"/>
      <c r="P235" s="83" t="s">
        <v>742</v>
      </c>
    </row>
    <row r="236" spans="1:16" s="2" customFormat="1" ht="9">
      <c r="A236" s="36" t="s">
        <v>69</v>
      </c>
      <c r="B236" s="70">
        <v>2006</v>
      </c>
      <c r="C236" s="62" t="s">
        <v>707</v>
      </c>
      <c r="D236" s="195">
        <v>0</v>
      </c>
      <c r="E236" s="68">
        <v>12150</v>
      </c>
      <c r="F236" s="68">
        <v>0</v>
      </c>
      <c r="G236" s="68">
        <v>0</v>
      </c>
      <c r="H236" s="68">
        <v>22.5</v>
      </c>
      <c r="I236" s="92">
        <v>0</v>
      </c>
      <c r="J236" s="92">
        <v>0</v>
      </c>
      <c r="K236" s="92">
        <v>0</v>
      </c>
      <c r="L236" s="92">
        <v>0</v>
      </c>
      <c r="M236" s="68">
        <f t="shared" si="7"/>
        <v>12172.5</v>
      </c>
      <c r="N236" s="62" t="s">
        <v>708</v>
      </c>
      <c r="O236" s="105"/>
      <c r="P236" s="83" t="s">
        <v>742</v>
      </c>
    </row>
    <row r="237" spans="1:16" s="2" customFormat="1" ht="9">
      <c r="A237" s="36" t="s">
        <v>62</v>
      </c>
      <c r="B237" s="70">
        <v>2006</v>
      </c>
      <c r="C237" s="75" t="s">
        <v>698</v>
      </c>
      <c r="D237" s="195">
        <v>1</v>
      </c>
      <c r="E237" s="68">
        <v>795.6</v>
      </c>
      <c r="F237" s="68">
        <v>31.34</v>
      </c>
      <c r="G237" s="68">
        <v>161.25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68">
        <f t="shared" si="7"/>
        <v>988.19</v>
      </c>
      <c r="N237" s="94" t="s">
        <v>699</v>
      </c>
      <c r="O237" s="105"/>
      <c r="P237" s="94" t="s">
        <v>700</v>
      </c>
    </row>
    <row r="238" spans="1:16" s="2" customFormat="1" ht="9">
      <c r="A238" s="36" t="s">
        <v>62</v>
      </c>
      <c r="B238" s="70">
        <v>2006</v>
      </c>
      <c r="C238" s="75" t="s">
        <v>727</v>
      </c>
      <c r="D238" s="195">
        <v>0</v>
      </c>
      <c r="E238" s="68">
        <v>795.6</v>
      </c>
      <c r="F238" s="68">
        <v>0</v>
      </c>
      <c r="G238" s="68">
        <v>11.93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68">
        <f t="shared" si="6"/>
        <v>807.53</v>
      </c>
      <c r="N238" s="94" t="s">
        <v>699</v>
      </c>
      <c r="O238" s="105"/>
      <c r="P238" s="94" t="s">
        <v>700</v>
      </c>
    </row>
    <row r="239" spans="1:16" s="2" customFormat="1" ht="9">
      <c r="A239" s="36" t="s">
        <v>723</v>
      </c>
      <c r="B239" s="70">
        <v>2006</v>
      </c>
      <c r="C239" s="75" t="s">
        <v>713</v>
      </c>
      <c r="D239" s="195">
        <v>1</v>
      </c>
      <c r="E239" s="68">
        <v>850.5</v>
      </c>
      <c r="F239" s="68">
        <v>24.83</v>
      </c>
      <c r="G239" s="68">
        <v>131.3</v>
      </c>
      <c r="H239" s="92">
        <v>195.5</v>
      </c>
      <c r="I239" s="92">
        <v>5.7</v>
      </c>
      <c r="J239" s="92">
        <v>30.18</v>
      </c>
      <c r="K239" s="92">
        <v>0</v>
      </c>
      <c r="L239" s="92">
        <v>0</v>
      </c>
      <c r="M239" s="68">
        <f t="shared" si="6"/>
        <v>1238.0100000000002</v>
      </c>
      <c r="N239" s="94" t="s">
        <v>724</v>
      </c>
      <c r="O239" s="105"/>
      <c r="P239" s="94" t="s">
        <v>725</v>
      </c>
    </row>
    <row r="240" spans="1:16" s="2" customFormat="1" ht="9">
      <c r="A240" s="36" t="s">
        <v>723</v>
      </c>
      <c r="B240" s="70">
        <v>2006</v>
      </c>
      <c r="C240" s="75" t="s">
        <v>714</v>
      </c>
      <c r="D240" s="195">
        <v>0</v>
      </c>
      <c r="E240" s="68">
        <v>27888</v>
      </c>
      <c r="F240" s="68">
        <v>814.32</v>
      </c>
      <c r="G240" s="68">
        <v>4305.34</v>
      </c>
      <c r="H240" s="92">
        <v>3067.5</v>
      </c>
      <c r="I240" s="92">
        <v>89.57</v>
      </c>
      <c r="J240" s="92">
        <v>473.56</v>
      </c>
      <c r="K240" s="92">
        <v>0</v>
      </c>
      <c r="L240" s="92">
        <v>0</v>
      </c>
      <c r="M240" s="68">
        <f t="shared" si="6"/>
        <v>36638.29</v>
      </c>
      <c r="N240" s="94" t="s">
        <v>724</v>
      </c>
      <c r="O240" s="105"/>
      <c r="P240" s="94" t="s">
        <v>725</v>
      </c>
    </row>
    <row r="241" spans="1:16" s="2" customFormat="1" ht="9">
      <c r="A241" s="36" t="s">
        <v>723</v>
      </c>
      <c r="B241" s="70">
        <v>2006</v>
      </c>
      <c r="C241" s="75" t="s">
        <v>715</v>
      </c>
      <c r="D241" s="195">
        <v>0</v>
      </c>
      <c r="E241" s="68">
        <v>9295.5</v>
      </c>
      <c r="F241" s="68">
        <v>271.42</v>
      </c>
      <c r="G241" s="68">
        <v>1435.03</v>
      </c>
      <c r="H241" s="92">
        <v>93</v>
      </c>
      <c r="I241" s="92">
        <v>2.71</v>
      </c>
      <c r="J241" s="92">
        <v>14.35</v>
      </c>
      <c r="K241" s="92">
        <v>0</v>
      </c>
      <c r="L241" s="92">
        <v>0</v>
      </c>
      <c r="M241" s="68">
        <f t="shared" si="6"/>
        <v>11112.01</v>
      </c>
      <c r="N241" s="94" t="s">
        <v>724</v>
      </c>
      <c r="O241" s="105"/>
      <c r="P241" s="94" t="s">
        <v>725</v>
      </c>
    </row>
    <row r="242" spans="1:16" s="2" customFormat="1" ht="9">
      <c r="A242" s="80" t="s">
        <v>683</v>
      </c>
      <c r="B242" s="70">
        <v>2006</v>
      </c>
      <c r="C242" s="75" t="s">
        <v>684</v>
      </c>
      <c r="D242" s="195">
        <v>1</v>
      </c>
      <c r="E242" s="68">
        <v>5127</v>
      </c>
      <c r="F242" s="68">
        <v>99.46</v>
      </c>
      <c r="G242" s="68">
        <v>235.19</v>
      </c>
      <c r="H242" s="92">
        <v>256.5</v>
      </c>
      <c r="I242" s="92">
        <v>4.97</v>
      </c>
      <c r="J242" s="92">
        <v>11.76</v>
      </c>
      <c r="K242" s="92">
        <v>0</v>
      </c>
      <c r="L242" s="92">
        <v>0</v>
      </c>
      <c r="M242" s="68">
        <f aca="true" t="shared" si="8" ref="M242:M397">SUM(E242:L242)</f>
        <v>5734.88</v>
      </c>
      <c r="N242" s="94" t="s">
        <v>686</v>
      </c>
      <c r="O242" s="105"/>
      <c r="P242" s="94" t="s">
        <v>701</v>
      </c>
    </row>
    <row r="243" spans="1:16" s="2" customFormat="1" ht="9">
      <c r="A243" s="80" t="s">
        <v>683</v>
      </c>
      <c r="B243" s="70">
        <v>2006</v>
      </c>
      <c r="C243" s="75" t="s">
        <v>685</v>
      </c>
      <c r="D243" s="195">
        <v>1</v>
      </c>
      <c r="E243" s="68">
        <v>3915</v>
      </c>
      <c r="F243" s="68">
        <v>122.53</v>
      </c>
      <c r="G243" s="68">
        <v>726.75</v>
      </c>
      <c r="H243" s="92">
        <v>78</v>
      </c>
      <c r="I243" s="92">
        <v>2.44</v>
      </c>
      <c r="J243" s="92">
        <v>14.48</v>
      </c>
      <c r="K243" s="92">
        <v>0</v>
      </c>
      <c r="L243" s="92">
        <v>0</v>
      </c>
      <c r="M243" s="68">
        <f t="shared" si="8"/>
        <v>4859.2</v>
      </c>
      <c r="N243" s="94" t="s">
        <v>686</v>
      </c>
      <c r="O243" s="105"/>
      <c r="P243" s="94" t="s">
        <v>701</v>
      </c>
    </row>
    <row r="244" spans="1:16" s="2" customFormat="1" ht="9">
      <c r="A244" s="80" t="s">
        <v>683</v>
      </c>
      <c r="B244" s="70">
        <v>2006</v>
      </c>
      <c r="C244" s="75" t="s">
        <v>694</v>
      </c>
      <c r="D244" s="195">
        <v>1</v>
      </c>
      <c r="E244" s="68">
        <v>6750</v>
      </c>
      <c r="F244" s="68">
        <v>183.6</v>
      </c>
      <c r="G244" s="68">
        <v>728.02</v>
      </c>
      <c r="H244" s="92">
        <v>181</v>
      </c>
      <c r="I244" s="92">
        <v>4.92</v>
      </c>
      <c r="J244" s="92">
        <v>19.52</v>
      </c>
      <c r="K244" s="92">
        <v>0</v>
      </c>
      <c r="L244" s="92">
        <v>0</v>
      </c>
      <c r="M244" s="68">
        <f t="shared" si="8"/>
        <v>7867.060000000001</v>
      </c>
      <c r="N244" s="94" t="s">
        <v>686</v>
      </c>
      <c r="O244" s="105"/>
      <c r="P244" s="94" t="s">
        <v>701</v>
      </c>
    </row>
    <row r="245" spans="1:16" s="2" customFormat="1" ht="9">
      <c r="A245" s="80" t="s">
        <v>683</v>
      </c>
      <c r="B245" s="70">
        <v>2006</v>
      </c>
      <c r="C245" s="75" t="s">
        <v>726</v>
      </c>
      <c r="D245" s="195">
        <v>0</v>
      </c>
      <c r="E245" s="68">
        <v>5736</v>
      </c>
      <c r="F245" s="68">
        <v>0</v>
      </c>
      <c r="G245" s="68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68">
        <f t="shared" si="8"/>
        <v>5736</v>
      </c>
      <c r="N245" s="94" t="s">
        <v>686</v>
      </c>
      <c r="O245" s="105"/>
      <c r="P245" s="94" t="s">
        <v>701</v>
      </c>
    </row>
    <row r="246" spans="1:16" s="2" customFormat="1" ht="9">
      <c r="A246" s="80" t="s">
        <v>111</v>
      </c>
      <c r="B246" s="70">
        <v>2006</v>
      </c>
      <c r="C246" s="75" t="s">
        <v>108</v>
      </c>
      <c r="D246" s="195">
        <v>1</v>
      </c>
      <c r="E246" s="68">
        <v>5540</v>
      </c>
      <c r="F246" s="68">
        <v>36.01</v>
      </c>
      <c r="G246" s="68">
        <v>585.48</v>
      </c>
      <c r="H246" s="92">
        <v>443.2</v>
      </c>
      <c r="I246" s="92">
        <v>2.88</v>
      </c>
      <c r="J246" s="92">
        <v>46.83</v>
      </c>
      <c r="K246" s="92">
        <v>0</v>
      </c>
      <c r="L246" s="92">
        <v>0</v>
      </c>
      <c r="M246" s="68">
        <f t="shared" si="8"/>
        <v>6654.4</v>
      </c>
      <c r="N246" s="94" t="s">
        <v>109</v>
      </c>
      <c r="O246" s="105"/>
      <c r="P246" s="94" t="s">
        <v>110</v>
      </c>
    </row>
    <row r="247" spans="1:16" s="2" customFormat="1" ht="9">
      <c r="A247" s="80" t="s">
        <v>111</v>
      </c>
      <c r="B247" s="70">
        <v>2006</v>
      </c>
      <c r="C247" s="75" t="s">
        <v>112</v>
      </c>
      <c r="D247" s="195">
        <v>1</v>
      </c>
      <c r="E247" s="68">
        <v>7113</v>
      </c>
      <c r="F247" s="68">
        <v>46.23</v>
      </c>
      <c r="G247" s="68">
        <v>751.72</v>
      </c>
      <c r="H247" s="92">
        <v>498</v>
      </c>
      <c r="I247" s="92">
        <v>3.23</v>
      </c>
      <c r="J247" s="92">
        <v>52.63</v>
      </c>
      <c r="K247" s="92">
        <v>0</v>
      </c>
      <c r="L247" s="92">
        <v>0</v>
      </c>
      <c r="M247" s="68">
        <f t="shared" si="8"/>
        <v>8464.81</v>
      </c>
      <c r="N247" s="94" t="s">
        <v>109</v>
      </c>
      <c r="O247" s="105"/>
      <c r="P247" s="94" t="s">
        <v>110</v>
      </c>
    </row>
    <row r="248" spans="1:16" s="2" customFormat="1" ht="9">
      <c r="A248" s="80" t="s">
        <v>111</v>
      </c>
      <c r="B248" s="70">
        <v>2006</v>
      </c>
      <c r="C248" s="75" t="s">
        <v>113</v>
      </c>
      <c r="D248" s="195">
        <v>1</v>
      </c>
      <c r="E248" s="68">
        <v>7755</v>
      </c>
      <c r="F248" s="68">
        <v>4.65</v>
      </c>
      <c r="G248" s="68">
        <v>698.36</v>
      </c>
      <c r="H248" s="92">
        <v>310.5</v>
      </c>
      <c r="I248" s="92">
        <v>0.18</v>
      </c>
      <c r="J248" s="92">
        <v>27.96</v>
      </c>
      <c r="K248" s="92">
        <v>0</v>
      </c>
      <c r="L248" s="92">
        <v>0</v>
      </c>
      <c r="M248" s="68">
        <f t="shared" si="8"/>
        <v>8796.65</v>
      </c>
      <c r="N248" s="94" t="s">
        <v>109</v>
      </c>
      <c r="O248" s="105"/>
      <c r="P248" s="94" t="s">
        <v>110</v>
      </c>
    </row>
    <row r="249" spans="1:16" s="2" customFormat="1" ht="9">
      <c r="A249" s="80" t="s">
        <v>111</v>
      </c>
      <c r="B249" s="70">
        <v>2006</v>
      </c>
      <c r="C249" s="75" t="s">
        <v>144</v>
      </c>
      <c r="D249" s="195">
        <v>0</v>
      </c>
      <c r="E249" s="68">
        <v>2559.1</v>
      </c>
      <c r="F249" s="68">
        <v>1.53</v>
      </c>
      <c r="G249" s="68">
        <v>230.45</v>
      </c>
      <c r="H249" s="92">
        <v>6.5</v>
      </c>
      <c r="I249" s="92">
        <v>0.58</v>
      </c>
      <c r="J249" s="92">
        <v>0</v>
      </c>
      <c r="K249" s="92">
        <v>0</v>
      </c>
      <c r="L249" s="92">
        <v>0</v>
      </c>
      <c r="M249" s="68">
        <f t="shared" si="8"/>
        <v>2798.16</v>
      </c>
      <c r="N249" s="94" t="s">
        <v>109</v>
      </c>
      <c r="O249" s="105"/>
      <c r="P249" s="94" t="s">
        <v>110</v>
      </c>
    </row>
    <row r="250" spans="1:16" s="2" customFormat="1" ht="9">
      <c r="A250" s="80" t="s">
        <v>111</v>
      </c>
      <c r="B250" s="70">
        <v>2006</v>
      </c>
      <c r="C250" s="75" t="s">
        <v>145</v>
      </c>
      <c r="D250" s="195">
        <v>1</v>
      </c>
      <c r="E250" s="68">
        <v>1040.5</v>
      </c>
      <c r="F250" s="68">
        <v>41.62</v>
      </c>
      <c r="G250" s="68">
        <v>292.17</v>
      </c>
      <c r="H250" s="92">
        <v>11.5</v>
      </c>
      <c r="I250" s="92">
        <v>0.46</v>
      </c>
      <c r="J250" s="92">
        <v>3.22</v>
      </c>
      <c r="K250" s="92">
        <v>0</v>
      </c>
      <c r="L250" s="92">
        <v>0</v>
      </c>
      <c r="M250" s="68">
        <f t="shared" si="8"/>
        <v>1389.47</v>
      </c>
      <c r="N250" s="94" t="s">
        <v>109</v>
      </c>
      <c r="O250" s="105"/>
      <c r="P250" s="94" t="s">
        <v>110</v>
      </c>
    </row>
    <row r="251" spans="1:16" s="2" customFormat="1" ht="9">
      <c r="A251" s="80" t="s">
        <v>111</v>
      </c>
      <c r="B251" s="70">
        <v>2006</v>
      </c>
      <c r="C251" s="75" t="s">
        <v>147</v>
      </c>
      <c r="D251" s="195">
        <v>1</v>
      </c>
      <c r="E251" s="68">
        <v>4498</v>
      </c>
      <c r="F251" s="68">
        <v>125.04</v>
      </c>
      <c r="G251" s="68">
        <v>832.14</v>
      </c>
      <c r="H251" s="92">
        <v>179</v>
      </c>
      <c r="I251" s="92">
        <v>4.97</v>
      </c>
      <c r="J251" s="92">
        <v>33.11</v>
      </c>
      <c r="K251" s="92">
        <v>0</v>
      </c>
      <c r="L251" s="92">
        <v>0</v>
      </c>
      <c r="M251" s="68">
        <f t="shared" si="8"/>
        <v>5672.26</v>
      </c>
      <c r="N251" s="94" t="s">
        <v>109</v>
      </c>
      <c r="O251" s="105"/>
      <c r="P251" s="94" t="s">
        <v>110</v>
      </c>
    </row>
    <row r="252" spans="1:16" s="2" customFormat="1" ht="9">
      <c r="A252" s="80" t="s">
        <v>111</v>
      </c>
      <c r="B252" s="70">
        <v>2006</v>
      </c>
      <c r="C252" s="75" t="s">
        <v>146</v>
      </c>
      <c r="D252" s="195">
        <v>1</v>
      </c>
      <c r="E252" s="68">
        <v>6510</v>
      </c>
      <c r="F252" s="68">
        <v>42.31</v>
      </c>
      <c r="G252" s="68">
        <v>687.99</v>
      </c>
      <c r="H252" s="92">
        <v>455.5</v>
      </c>
      <c r="I252" s="92">
        <v>2.96</v>
      </c>
      <c r="J252" s="92">
        <v>48.13</v>
      </c>
      <c r="K252" s="92">
        <v>0</v>
      </c>
      <c r="L252" s="92">
        <v>0</v>
      </c>
      <c r="M252" s="68">
        <f t="shared" si="8"/>
        <v>7746.89</v>
      </c>
      <c r="N252" s="94" t="s">
        <v>109</v>
      </c>
      <c r="O252" s="105"/>
      <c r="P252" s="94" t="s">
        <v>110</v>
      </c>
    </row>
    <row r="253" spans="1:16" s="2" customFormat="1" ht="9">
      <c r="A253" s="80" t="s">
        <v>111</v>
      </c>
      <c r="B253" s="70">
        <v>2006</v>
      </c>
      <c r="C253" s="75" t="s">
        <v>148</v>
      </c>
      <c r="D253" s="195">
        <v>0</v>
      </c>
      <c r="E253" s="68">
        <v>5532</v>
      </c>
      <c r="F253" s="68">
        <v>35.95</v>
      </c>
      <c r="G253" s="68">
        <v>584.63</v>
      </c>
      <c r="H253" s="92">
        <v>0</v>
      </c>
      <c r="I253" s="92">
        <v>0</v>
      </c>
      <c r="J253" s="92">
        <v>0</v>
      </c>
      <c r="K253" s="92">
        <v>0</v>
      </c>
      <c r="L253" s="92">
        <v>0</v>
      </c>
      <c r="M253" s="68">
        <f t="shared" si="8"/>
        <v>6152.58</v>
      </c>
      <c r="N253" s="94" t="s">
        <v>109</v>
      </c>
      <c r="O253" s="105"/>
      <c r="P253" s="94" t="s">
        <v>110</v>
      </c>
    </row>
    <row r="254" spans="1:16" s="2" customFormat="1" ht="9">
      <c r="A254" s="80" t="s">
        <v>111</v>
      </c>
      <c r="B254" s="70">
        <v>2006</v>
      </c>
      <c r="C254" s="75" t="s">
        <v>149</v>
      </c>
      <c r="D254" s="195">
        <v>1</v>
      </c>
      <c r="E254" s="68">
        <v>7215</v>
      </c>
      <c r="F254" s="68">
        <v>5.77</v>
      </c>
      <c r="G254" s="68">
        <v>216.62</v>
      </c>
      <c r="H254" s="92">
        <v>866</v>
      </c>
      <c r="I254" s="92">
        <v>0.69</v>
      </c>
      <c r="J254" s="92">
        <v>26</v>
      </c>
      <c r="K254" s="92">
        <v>0</v>
      </c>
      <c r="L254" s="92">
        <v>0</v>
      </c>
      <c r="M254" s="68">
        <f t="shared" si="8"/>
        <v>8330.08</v>
      </c>
      <c r="N254" s="94" t="s">
        <v>109</v>
      </c>
      <c r="O254" s="105"/>
      <c r="P254" s="94" t="s">
        <v>110</v>
      </c>
    </row>
    <row r="255" spans="1:16" s="2" customFormat="1" ht="9">
      <c r="A255" s="80" t="s">
        <v>111</v>
      </c>
      <c r="B255" s="70">
        <v>2006</v>
      </c>
      <c r="C255" s="75" t="s">
        <v>150</v>
      </c>
      <c r="D255" s="195">
        <v>1</v>
      </c>
      <c r="E255" s="68">
        <v>2186</v>
      </c>
      <c r="F255" s="68">
        <v>87.44</v>
      </c>
      <c r="G255" s="68">
        <v>613.82</v>
      </c>
      <c r="H255" s="92">
        <v>11</v>
      </c>
      <c r="I255" s="92">
        <v>0.44</v>
      </c>
      <c r="J255" s="92">
        <v>3.08</v>
      </c>
      <c r="K255" s="92">
        <v>0</v>
      </c>
      <c r="L255" s="92">
        <v>0</v>
      </c>
      <c r="M255" s="68">
        <f t="shared" si="8"/>
        <v>2901.78</v>
      </c>
      <c r="N255" s="94" t="s">
        <v>109</v>
      </c>
      <c r="O255" s="105"/>
      <c r="P255" s="94" t="s">
        <v>110</v>
      </c>
    </row>
    <row r="256" spans="1:16" s="2" customFormat="1" ht="9">
      <c r="A256" s="80" t="s">
        <v>111</v>
      </c>
      <c r="B256" s="70">
        <v>2006</v>
      </c>
      <c r="C256" s="75" t="s">
        <v>151</v>
      </c>
      <c r="D256" s="195">
        <v>1</v>
      </c>
      <c r="E256" s="68">
        <v>1911</v>
      </c>
      <c r="F256" s="68">
        <v>76.44</v>
      </c>
      <c r="G256" s="68">
        <v>536.6</v>
      </c>
      <c r="H256" s="92">
        <v>9.5</v>
      </c>
      <c r="I256" s="92">
        <v>0.38</v>
      </c>
      <c r="J256" s="92">
        <v>2.66</v>
      </c>
      <c r="K256" s="92">
        <v>0</v>
      </c>
      <c r="L256" s="92">
        <v>0</v>
      </c>
      <c r="M256" s="68">
        <f t="shared" si="8"/>
        <v>2536.58</v>
      </c>
      <c r="N256" s="94" t="s">
        <v>109</v>
      </c>
      <c r="O256" s="105"/>
      <c r="P256" s="94" t="s">
        <v>110</v>
      </c>
    </row>
    <row r="257" spans="1:16" s="2" customFormat="1" ht="9" customHeight="1">
      <c r="A257" s="219" t="s">
        <v>1429</v>
      </c>
      <c r="B257" s="70">
        <v>2006</v>
      </c>
      <c r="C257" s="219" t="s">
        <v>1429</v>
      </c>
      <c r="D257" s="195">
        <v>1</v>
      </c>
      <c r="E257" s="118">
        <v>11706</v>
      </c>
      <c r="F257" s="118">
        <v>1113.24</v>
      </c>
      <c r="G257" s="118">
        <v>4999.5</v>
      </c>
      <c r="H257" s="119">
        <v>0</v>
      </c>
      <c r="I257" s="119">
        <v>0</v>
      </c>
      <c r="J257" s="119">
        <v>0</v>
      </c>
      <c r="K257" s="119">
        <v>0</v>
      </c>
      <c r="L257" s="119">
        <v>0</v>
      </c>
      <c r="M257" s="118">
        <f t="shared" si="8"/>
        <v>17818.739999999998</v>
      </c>
      <c r="N257" s="94"/>
      <c r="O257" s="105" t="s">
        <v>712</v>
      </c>
      <c r="P257" s="94" t="s">
        <v>711</v>
      </c>
    </row>
    <row r="258" spans="1:16" s="2" customFormat="1" ht="9" customHeight="1">
      <c r="A258" s="220"/>
      <c r="B258" s="70">
        <v>2006</v>
      </c>
      <c r="C258" s="220"/>
      <c r="D258" s="195">
        <v>1</v>
      </c>
      <c r="E258" s="118">
        <v>100182</v>
      </c>
      <c r="F258" s="118">
        <v>9527.3</v>
      </c>
      <c r="G258" s="118">
        <v>42786.62</v>
      </c>
      <c r="H258" s="119">
        <v>0</v>
      </c>
      <c r="I258" s="119">
        <v>0</v>
      </c>
      <c r="J258" s="119">
        <v>0</v>
      </c>
      <c r="K258" s="119">
        <v>0</v>
      </c>
      <c r="L258" s="119">
        <v>0</v>
      </c>
      <c r="M258" s="118">
        <f t="shared" si="8"/>
        <v>152495.92</v>
      </c>
      <c r="N258" s="94"/>
      <c r="O258" s="105" t="s">
        <v>712</v>
      </c>
      <c r="P258" s="94" t="s">
        <v>711</v>
      </c>
    </row>
    <row r="259" spans="1:16" s="2" customFormat="1" ht="9" customHeight="1">
      <c r="A259" s="220"/>
      <c r="B259" s="70">
        <v>2006</v>
      </c>
      <c r="C259" s="220"/>
      <c r="D259" s="195">
        <v>1</v>
      </c>
      <c r="E259" s="118">
        <v>8706</v>
      </c>
      <c r="F259" s="118">
        <v>827.94</v>
      </c>
      <c r="G259" s="118">
        <v>3718.23</v>
      </c>
      <c r="H259" s="119">
        <v>0</v>
      </c>
      <c r="I259" s="119">
        <v>0</v>
      </c>
      <c r="J259" s="119">
        <v>0</v>
      </c>
      <c r="K259" s="119">
        <v>0</v>
      </c>
      <c r="L259" s="119">
        <v>0</v>
      </c>
      <c r="M259" s="118">
        <f t="shared" si="8"/>
        <v>13252.17</v>
      </c>
      <c r="N259" s="94"/>
      <c r="O259" s="105" t="s">
        <v>712</v>
      </c>
      <c r="P259" s="94" t="s">
        <v>711</v>
      </c>
    </row>
    <row r="260" spans="1:16" s="2" customFormat="1" ht="9" customHeight="1">
      <c r="A260" s="220"/>
      <c r="B260" s="70">
        <v>2006</v>
      </c>
      <c r="C260" s="220"/>
      <c r="D260" s="195">
        <v>1</v>
      </c>
      <c r="E260" s="118">
        <v>68133</v>
      </c>
      <c r="F260" s="118">
        <v>6016.14</v>
      </c>
      <c r="G260" s="118">
        <v>27805.92</v>
      </c>
      <c r="H260" s="119">
        <v>165</v>
      </c>
      <c r="I260" s="119">
        <v>14.56</v>
      </c>
      <c r="J260" s="119">
        <v>67.33</v>
      </c>
      <c r="K260" s="119">
        <v>0</v>
      </c>
      <c r="L260" s="119">
        <v>0</v>
      </c>
      <c r="M260" s="118">
        <f t="shared" si="8"/>
        <v>102201.95</v>
      </c>
      <c r="N260" s="94"/>
      <c r="O260" s="105" t="s">
        <v>712</v>
      </c>
      <c r="P260" s="94" t="s">
        <v>711</v>
      </c>
    </row>
    <row r="261" spans="1:16" s="2" customFormat="1" ht="9" customHeight="1">
      <c r="A261" s="220"/>
      <c r="B261" s="70">
        <v>2006</v>
      </c>
      <c r="C261" s="220"/>
      <c r="D261" s="195">
        <v>0</v>
      </c>
      <c r="E261" s="118">
        <v>4443</v>
      </c>
      <c r="F261" s="118">
        <v>208.38</v>
      </c>
      <c r="G261" s="118">
        <v>1395.41</v>
      </c>
      <c r="H261" s="119">
        <v>0</v>
      </c>
      <c r="I261" s="119">
        <v>0</v>
      </c>
      <c r="J261" s="119">
        <v>0</v>
      </c>
      <c r="K261" s="119">
        <v>0</v>
      </c>
      <c r="L261" s="119">
        <v>0</v>
      </c>
      <c r="M261" s="118">
        <f t="shared" si="8"/>
        <v>6046.79</v>
      </c>
      <c r="N261" s="94"/>
      <c r="O261" s="105" t="s">
        <v>584</v>
      </c>
      <c r="P261" s="94" t="s">
        <v>585</v>
      </c>
    </row>
    <row r="262" spans="1:16" s="2" customFormat="1" ht="9" customHeight="1">
      <c r="A262" s="220"/>
      <c r="B262" s="70">
        <v>2006</v>
      </c>
      <c r="C262" s="220"/>
      <c r="D262" s="195">
        <v>0</v>
      </c>
      <c r="E262" s="118">
        <v>38013</v>
      </c>
      <c r="F262" s="118">
        <v>1782.81</v>
      </c>
      <c r="G262" s="118">
        <v>11938.74</v>
      </c>
      <c r="H262" s="119">
        <v>0</v>
      </c>
      <c r="I262" s="119">
        <v>0</v>
      </c>
      <c r="J262" s="119">
        <v>0</v>
      </c>
      <c r="K262" s="119">
        <v>0</v>
      </c>
      <c r="L262" s="119">
        <v>0</v>
      </c>
      <c r="M262" s="118">
        <f t="shared" si="8"/>
        <v>51734.549999999996</v>
      </c>
      <c r="N262" s="94"/>
      <c r="O262" s="105" t="s">
        <v>584</v>
      </c>
      <c r="P262" s="94" t="s">
        <v>585</v>
      </c>
    </row>
    <row r="263" spans="1:16" s="2" customFormat="1" ht="9" customHeight="1">
      <c r="A263" s="220"/>
      <c r="B263" s="70">
        <v>2006</v>
      </c>
      <c r="C263" s="220"/>
      <c r="D263" s="195">
        <v>1</v>
      </c>
      <c r="E263" s="118">
        <v>465</v>
      </c>
      <c r="F263" s="118">
        <v>21.81</v>
      </c>
      <c r="G263" s="118">
        <v>146.04</v>
      </c>
      <c r="H263" s="119">
        <v>0</v>
      </c>
      <c r="I263" s="119">
        <v>0</v>
      </c>
      <c r="J263" s="119">
        <v>0</v>
      </c>
      <c r="K263" s="119">
        <v>0</v>
      </c>
      <c r="L263" s="119">
        <v>0</v>
      </c>
      <c r="M263" s="118">
        <f t="shared" si="8"/>
        <v>632.85</v>
      </c>
      <c r="N263" s="94"/>
      <c r="O263" s="105" t="s">
        <v>584</v>
      </c>
      <c r="P263" s="94" t="s">
        <v>585</v>
      </c>
    </row>
    <row r="264" spans="1:16" s="2" customFormat="1" ht="9" customHeight="1">
      <c r="A264" s="220"/>
      <c r="B264" s="70">
        <v>2006</v>
      </c>
      <c r="C264" s="220"/>
      <c r="D264" s="195">
        <v>0</v>
      </c>
      <c r="E264" s="118">
        <v>3306</v>
      </c>
      <c r="F264" s="118">
        <v>155.05</v>
      </c>
      <c r="G264" s="118">
        <v>1038.32</v>
      </c>
      <c r="H264" s="119">
        <v>0</v>
      </c>
      <c r="I264" s="119">
        <v>0</v>
      </c>
      <c r="J264" s="119">
        <v>0</v>
      </c>
      <c r="K264" s="119">
        <v>0</v>
      </c>
      <c r="L264" s="119">
        <v>0</v>
      </c>
      <c r="M264" s="118">
        <f t="shared" si="8"/>
        <v>4499.37</v>
      </c>
      <c r="N264" s="94"/>
      <c r="O264" s="105" t="s">
        <v>584</v>
      </c>
      <c r="P264" s="94" t="s">
        <v>585</v>
      </c>
    </row>
    <row r="265" spans="1:16" s="2" customFormat="1" ht="9" customHeight="1">
      <c r="A265" s="220"/>
      <c r="B265" s="70">
        <v>2006</v>
      </c>
      <c r="C265" s="220"/>
      <c r="D265" s="195">
        <v>0</v>
      </c>
      <c r="E265" s="118">
        <v>29730</v>
      </c>
      <c r="F265" s="118">
        <v>1394.34</v>
      </c>
      <c r="G265" s="118">
        <v>9337.3</v>
      </c>
      <c r="H265" s="119">
        <v>0</v>
      </c>
      <c r="I265" s="119">
        <v>0</v>
      </c>
      <c r="J265" s="119">
        <v>0</v>
      </c>
      <c r="K265" s="119">
        <v>0</v>
      </c>
      <c r="L265" s="119">
        <v>0</v>
      </c>
      <c r="M265" s="118">
        <f t="shared" si="8"/>
        <v>40461.64</v>
      </c>
      <c r="N265" s="94"/>
      <c r="O265" s="105" t="s">
        <v>584</v>
      </c>
      <c r="P265" s="94" t="s">
        <v>585</v>
      </c>
    </row>
    <row r="266" spans="1:16" s="2" customFormat="1" ht="9">
      <c r="A266" s="80" t="s">
        <v>423</v>
      </c>
      <c r="B266" s="70">
        <v>2006</v>
      </c>
      <c r="C266" s="75" t="s">
        <v>737</v>
      </c>
      <c r="D266" s="195">
        <v>1</v>
      </c>
      <c r="E266" s="68">
        <v>56490</v>
      </c>
      <c r="F266" s="68">
        <v>2316.09</v>
      </c>
      <c r="G266" s="68">
        <v>13231.37</v>
      </c>
      <c r="H266" s="92">
        <v>0</v>
      </c>
      <c r="I266" s="92">
        <v>0</v>
      </c>
      <c r="J266" s="92">
        <v>0</v>
      </c>
      <c r="K266" s="92">
        <v>0</v>
      </c>
      <c r="L266" s="92">
        <v>0</v>
      </c>
      <c r="M266" s="68">
        <f t="shared" si="8"/>
        <v>72037.45999999999</v>
      </c>
      <c r="N266" s="94" t="s">
        <v>734</v>
      </c>
      <c r="O266" s="105"/>
      <c r="P266" s="94" t="s">
        <v>735</v>
      </c>
    </row>
    <row r="267" spans="1:16" s="2" customFormat="1" ht="9">
      <c r="A267" s="80" t="s">
        <v>423</v>
      </c>
      <c r="B267" s="70">
        <v>2006</v>
      </c>
      <c r="C267" s="75" t="s">
        <v>736</v>
      </c>
      <c r="D267" s="195">
        <v>0</v>
      </c>
      <c r="E267" s="68">
        <v>59814</v>
      </c>
      <c r="F267" s="68">
        <v>95.7</v>
      </c>
      <c r="G267" s="68">
        <v>1797.29</v>
      </c>
      <c r="H267" s="92">
        <v>0</v>
      </c>
      <c r="I267" s="92">
        <v>0</v>
      </c>
      <c r="J267" s="92">
        <v>0</v>
      </c>
      <c r="K267" s="92">
        <v>0</v>
      </c>
      <c r="L267" s="92">
        <v>0</v>
      </c>
      <c r="M267" s="68">
        <f t="shared" si="8"/>
        <v>61706.99</v>
      </c>
      <c r="N267" s="94" t="s">
        <v>734</v>
      </c>
      <c r="O267" s="105"/>
      <c r="P267" s="94" t="s">
        <v>735</v>
      </c>
    </row>
    <row r="268" spans="1:16" s="2" customFormat="1" ht="9">
      <c r="A268" s="80" t="s">
        <v>423</v>
      </c>
      <c r="B268" s="70">
        <v>2006</v>
      </c>
      <c r="C268" s="75" t="s">
        <v>738</v>
      </c>
      <c r="D268" s="195">
        <v>1</v>
      </c>
      <c r="E268" s="68">
        <v>52296</v>
      </c>
      <c r="F268" s="68">
        <v>2144.13</v>
      </c>
      <c r="G268" s="68">
        <v>12249.02</v>
      </c>
      <c r="H268" s="92">
        <v>0</v>
      </c>
      <c r="I268" s="92">
        <v>0</v>
      </c>
      <c r="J268" s="92">
        <v>0</v>
      </c>
      <c r="K268" s="92">
        <v>0</v>
      </c>
      <c r="L268" s="92">
        <v>0</v>
      </c>
      <c r="M268" s="68">
        <f t="shared" si="8"/>
        <v>66689.15</v>
      </c>
      <c r="N268" s="94" t="s">
        <v>734</v>
      </c>
      <c r="O268" s="105"/>
      <c r="P268" s="94" t="s">
        <v>735</v>
      </c>
    </row>
    <row r="269" spans="1:16" s="2" customFormat="1" ht="9">
      <c r="A269" s="80" t="s">
        <v>423</v>
      </c>
      <c r="B269" s="70">
        <v>2006</v>
      </c>
      <c r="C269" s="75" t="s">
        <v>739</v>
      </c>
      <c r="D269" s="195">
        <v>0</v>
      </c>
      <c r="E269" s="68">
        <v>55374</v>
      </c>
      <c r="F269" s="68">
        <v>88.59</v>
      </c>
      <c r="G269" s="68">
        <v>1663.87</v>
      </c>
      <c r="H269" s="92">
        <v>0</v>
      </c>
      <c r="I269" s="92">
        <v>0</v>
      </c>
      <c r="J269" s="92">
        <v>0</v>
      </c>
      <c r="K269" s="92">
        <v>0</v>
      </c>
      <c r="L269" s="92">
        <v>0</v>
      </c>
      <c r="M269" s="68">
        <f t="shared" si="8"/>
        <v>57126.46</v>
      </c>
      <c r="N269" s="94" t="s">
        <v>734</v>
      </c>
      <c r="O269" s="105"/>
      <c r="P269" s="94" t="s">
        <v>735</v>
      </c>
    </row>
    <row r="270" spans="1:16" s="2" customFormat="1" ht="9">
      <c r="A270" s="80" t="s">
        <v>423</v>
      </c>
      <c r="B270" s="70">
        <v>2006</v>
      </c>
      <c r="C270" s="75" t="s">
        <v>740</v>
      </c>
      <c r="D270" s="195">
        <v>1</v>
      </c>
      <c r="E270" s="68">
        <v>10188</v>
      </c>
      <c r="F270" s="68">
        <v>417.7</v>
      </c>
      <c r="G270" s="68">
        <v>2386.28</v>
      </c>
      <c r="H270" s="92">
        <v>0</v>
      </c>
      <c r="I270" s="92">
        <v>0</v>
      </c>
      <c r="J270" s="92">
        <v>0</v>
      </c>
      <c r="K270" s="92">
        <v>0</v>
      </c>
      <c r="L270" s="92">
        <v>0</v>
      </c>
      <c r="M270" s="68">
        <f t="shared" si="8"/>
        <v>12991.980000000001</v>
      </c>
      <c r="N270" s="94" t="s">
        <v>734</v>
      </c>
      <c r="O270" s="105"/>
      <c r="P270" s="94" t="s">
        <v>735</v>
      </c>
    </row>
    <row r="271" spans="1:16" s="2" customFormat="1" ht="9">
      <c r="A271" s="80" t="s">
        <v>423</v>
      </c>
      <c r="B271" s="70">
        <v>2006</v>
      </c>
      <c r="C271" s="75" t="s">
        <v>741</v>
      </c>
      <c r="D271" s="195">
        <v>0</v>
      </c>
      <c r="E271" s="68">
        <v>10788</v>
      </c>
      <c r="F271" s="68">
        <v>17.26</v>
      </c>
      <c r="G271" s="68">
        <v>324.15</v>
      </c>
      <c r="H271" s="92">
        <v>0</v>
      </c>
      <c r="I271" s="92">
        <v>0</v>
      </c>
      <c r="J271" s="92">
        <v>0</v>
      </c>
      <c r="K271" s="92">
        <v>0</v>
      </c>
      <c r="L271" s="92">
        <v>0</v>
      </c>
      <c r="M271" s="68">
        <f t="shared" si="8"/>
        <v>11129.41</v>
      </c>
      <c r="N271" s="94" t="s">
        <v>734</v>
      </c>
      <c r="O271" s="105"/>
      <c r="P271" s="94" t="s">
        <v>735</v>
      </c>
    </row>
    <row r="272" spans="1:16" s="2" customFormat="1" ht="9">
      <c r="A272" s="80" t="s">
        <v>372</v>
      </c>
      <c r="B272" s="70">
        <v>2006</v>
      </c>
      <c r="C272" s="75" t="s">
        <v>373</v>
      </c>
      <c r="D272" s="195">
        <v>1</v>
      </c>
      <c r="E272" s="68">
        <v>1995</v>
      </c>
      <c r="F272" s="68">
        <v>58.05</v>
      </c>
      <c r="G272" s="68">
        <v>307.95</v>
      </c>
      <c r="H272" s="92">
        <v>0</v>
      </c>
      <c r="I272" s="92">
        <v>0</v>
      </c>
      <c r="J272" s="92">
        <v>0</v>
      </c>
      <c r="K272" s="92">
        <v>0</v>
      </c>
      <c r="L272" s="92">
        <v>0</v>
      </c>
      <c r="M272" s="68">
        <f t="shared" si="8"/>
        <v>2361</v>
      </c>
      <c r="N272" s="94" t="s">
        <v>374</v>
      </c>
      <c r="O272" s="105"/>
      <c r="P272" s="94" t="s">
        <v>375</v>
      </c>
    </row>
    <row r="273" spans="1:16" s="2" customFormat="1" ht="9">
      <c r="A273" s="80" t="s">
        <v>534</v>
      </c>
      <c r="B273" s="70">
        <v>2006</v>
      </c>
      <c r="C273" s="75" t="s">
        <v>586</v>
      </c>
      <c r="D273" s="195">
        <v>1</v>
      </c>
      <c r="E273" s="68">
        <v>3531</v>
      </c>
      <c r="F273" s="68">
        <v>207.62</v>
      </c>
      <c r="G273" s="68">
        <v>1177.66</v>
      </c>
      <c r="H273" s="92">
        <v>0</v>
      </c>
      <c r="I273" s="92">
        <v>0</v>
      </c>
      <c r="J273" s="92">
        <v>0</v>
      </c>
      <c r="K273" s="92">
        <v>0</v>
      </c>
      <c r="L273" s="92">
        <v>0</v>
      </c>
      <c r="M273" s="68">
        <f t="shared" si="8"/>
        <v>4916.28</v>
      </c>
      <c r="N273" s="94"/>
      <c r="O273" s="105">
        <v>0.06334164588528678</v>
      </c>
      <c r="P273" s="94" t="s">
        <v>587</v>
      </c>
    </row>
    <row r="274" spans="1:16" s="2" customFormat="1" ht="9">
      <c r="A274" s="80" t="s">
        <v>887</v>
      </c>
      <c r="B274" s="70">
        <v>2006</v>
      </c>
      <c r="C274" s="75" t="s">
        <v>888</v>
      </c>
      <c r="D274" s="195">
        <v>1</v>
      </c>
      <c r="E274" s="68">
        <v>29985</v>
      </c>
      <c r="F274" s="68">
        <v>1179.91</v>
      </c>
      <c r="G274" s="68">
        <v>6077.16</v>
      </c>
      <c r="H274" s="92">
        <v>0</v>
      </c>
      <c r="I274" s="92">
        <v>0</v>
      </c>
      <c r="J274" s="92">
        <v>0</v>
      </c>
      <c r="K274" s="92">
        <v>0</v>
      </c>
      <c r="L274" s="92">
        <v>0</v>
      </c>
      <c r="M274" s="68">
        <f t="shared" si="8"/>
        <v>37242.07</v>
      </c>
      <c r="N274" s="94" t="s">
        <v>783</v>
      </c>
      <c r="O274" s="105"/>
      <c r="P274" s="94" t="s">
        <v>889</v>
      </c>
    </row>
    <row r="275" spans="1:16" s="2" customFormat="1" ht="9">
      <c r="A275" s="80" t="s">
        <v>887</v>
      </c>
      <c r="B275" s="70">
        <v>2006</v>
      </c>
      <c r="C275" s="75" t="s">
        <v>890</v>
      </c>
      <c r="D275" s="195">
        <v>0</v>
      </c>
      <c r="E275" s="68">
        <v>29985</v>
      </c>
      <c r="F275" s="68">
        <v>0</v>
      </c>
      <c r="G275" s="68">
        <v>449.78</v>
      </c>
      <c r="H275" s="92">
        <v>0</v>
      </c>
      <c r="I275" s="92">
        <v>0</v>
      </c>
      <c r="J275" s="92">
        <v>0</v>
      </c>
      <c r="K275" s="92">
        <v>0</v>
      </c>
      <c r="L275" s="92">
        <v>0</v>
      </c>
      <c r="M275" s="68">
        <f t="shared" si="8"/>
        <v>30434.78</v>
      </c>
      <c r="N275" s="94" t="s">
        <v>783</v>
      </c>
      <c r="O275" s="105"/>
      <c r="P275" s="94" t="s">
        <v>889</v>
      </c>
    </row>
    <row r="276" spans="1:16" s="2" customFormat="1" ht="9">
      <c r="A276" s="80" t="s">
        <v>1115</v>
      </c>
      <c r="B276" s="70">
        <v>2006</v>
      </c>
      <c r="C276" s="75" t="s">
        <v>1116</v>
      </c>
      <c r="D276" s="195">
        <v>1</v>
      </c>
      <c r="E276" s="75">
        <v>1920</v>
      </c>
      <c r="F276" s="75">
        <v>112.91</v>
      </c>
      <c r="G276" s="75">
        <v>640.36</v>
      </c>
      <c r="H276" s="92">
        <v>0</v>
      </c>
      <c r="I276" s="92">
        <v>0</v>
      </c>
      <c r="J276" s="92">
        <v>0</v>
      </c>
      <c r="K276" s="92">
        <v>0</v>
      </c>
      <c r="L276" s="92">
        <v>0</v>
      </c>
      <c r="M276" s="75">
        <f t="shared" si="8"/>
        <v>2673.27</v>
      </c>
      <c r="N276" s="94" t="s">
        <v>1118</v>
      </c>
      <c r="O276" s="105"/>
      <c r="P276" s="94" t="s">
        <v>1119</v>
      </c>
    </row>
    <row r="277" spans="1:16" s="2" customFormat="1" ht="9">
      <c r="A277" s="80" t="s">
        <v>1115</v>
      </c>
      <c r="B277" s="70">
        <v>2006</v>
      </c>
      <c r="C277" s="75" t="s">
        <v>1117</v>
      </c>
      <c r="D277" s="195">
        <v>1</v>
      </c>
      <c r="E277" s="68">
        <v>2286</v>
      </c>
      <c r="F277" s="68">
        <v>134.44</v>
      </c>
      <c r="G277" s="68">
        <v>762.43</v>
      </c>
      <c r="H277" s="92">
        <v>0</v>
      </c>
      <c r="I277" s="92">
        <v>0</v>
      </c>
      <c r="J277" s="92">
        <v>0</v>
      </c>
      <c r="K277" s="92">
        <v>0</v>
      </c>
      <c r="L277" s="92">
        <v>0</v>
      </c>
      <c r="M277" s="68">
        <f>SUM(E277:L277)</f>
        <v>3182.87</v>
      </c>
      <c r="N277" s="94" t="s">
        <v>1118</v>
      </c>
      <c r="O277" s="105"/>
      <c r="P277" s="94" t="s">
        <v>1119</v>
      </c>
    </row>
    <row r="278" spans="1:16" s="2" customFormat="1" ht="9">
      <c r="A278" s="80" t="s">
        <v>558</v>
      </c>
      <c r="B278" s="70">
        <v>2006</v>
      </c>
      <c r="C278" s="75" t="s">
        <v>559</v>
      </c>
      <c r="D278" s="195">
        <v>1</v>
      </c>
      <c r="E278" s="68">
        <v>1682.83</v>
      </c>
      <c r="F278" s="68">
        <v>45.43</v>
      </c>
      <c r="G278" s="68">
        <v>285.16</v>
      </c>
      <c r="H278" s="92">
        <v>0</v>
      </c>
      <c r="I278" s="92">
        <v>0</v>
      </c>
      <c r="J278" s="92">
        <v>0</v>
      </c>
      <c r="K278" s="92">
        <v>0</v>
      </c>
      <c r="L278" s="92">
        <v>0</v>
      </c>
      <c r="M278" s="68">
        <f>SUM(E278:L278)</f>
        <v>2013.42</v>
      </c>
      <c r="N278" s="94" t="s">
        <v>560</v>
      </c>
      <c r="O278" s="105"/>
      <c r="P278" s="94" t="s">
        <v>561</v>
      </c>
    </row>
    <row r="279" spans="1:16" s="2" customFormat="1" ht="9">
      <c r="A279" s="80" t="s">
        <v>558</v>
      </c>
      <c r="B279" s="70">
        <v>2006</v>
      </c>
      <c r="C279" s="75" t="s">
        <v>207</v>
      </c>
      <c r="D279" s="195">
        <v>0</v>
      </c>
      <c r="E279" s="68">
        <v>1774.34</v>
      </c>
      <c r="F279" s="68">
        <v>16.32</v>
      </c>
      <c r="G279" s="68">
        <v>188</v>
      </c>
      <c r="H279" s="92">
        <v>0</v>
      </c>
      <c r="I279" s="92">
        <v>0</v>
      </c>
      <c r="J279" s="92">
        <v>0</v>
      </c>
      <c r="K279" s="92">
        <v>0</v>
      </c>
      <c r="L279" s="92">
        <v>0</v>
      </c>
      <c r="M279" s="68">
        <f>SUM(E279:L279)</f>
        <v>1978.6599999999999</v>
      </c>
      <c r="N279" s="94" t="s">
        <v>560</v>
      </c>
      <c r="O279" s="105"/>
      <c r="P279" s="94" t="s">
        <v>411</v>
      </c>
    </row>
    <row r="280" spans="1:16" s="2" customFormat="1" ht="9">
      <c r="A280" s="80" t="s">
        <v>558</v>
      </c>
      <c r="B280" s="70">
        <v>2006</v>
      </c>
      <c r="C280" s="75" t="s">
        <v>562</v>
      </c>
      <c r="D280" s="195">
        <v>1</v>
      </c>
      <c r="E280" s="68">
        <v>837.32</v>
      </c>
      <c r="F280" s="68">
        <v>22.6</v>
      </c>
      <c r="G280" s="68">
        <v>141.88</v>
      </c>
      <c r="H280" s="92">
        <v>0</v>
      </c>
      <c r="I280" s="92"/>
      <c r="J280" s="92"/>
      <c r="K280" s="92">
        <v>0</v>
      </c>
      <c r="L280" s="92">
        <v>0</v>
      </c>
      <c r="M280" s="68">
        <f t="shared" si="8"/>
        <v>1001.8000000000001</v>
      </c>
      <c r="N280" s="94" t="s">
        <v>560</v>
      </c>
      <c r="O280" s="105"/>
      <c r="P280" s="94" t="s">
        <v>561</v>
      </c>
    </row>
    <row r="281" spans="1:16" s="2" customFormat="1" ht="9">
      <c r="A281" s="80" t="s">
        <v>558</v>
      </c>
      <c r="B281" s="70">
        <v>2006</v>
      </c>
      <c r="C281" s="75" t="s">
        <v>208</v>
      </c>
      <c r="D281" s="195">
        <v>0</v>
      </c>
      <c r="E281" s="68">
        <v>858.5</v>
      </c>
      <c r="F281" s="68">
        <v>7.9</v>
      </c>
      <c r="G281" s="68">
        <v>90.97</v>
      </c>
      <c r="H281" s="92">
        <v>0</v>
      </c>
      <c r="I281" s="92">
        <v>0</v>
      </c>
      <c r="J281" s="92">
        <v>0</v>
      </c>
      <c r="K281" s="92">
        <v>0</v>
      </c>
      <c r="L281" s="92">
        <v>0</v>
      </c>
      <c r="M281" s="68">
        <f t="shared" si="8"/>
        <v>957.37</v>
      </c>
      <c r="N281" s="94" t="s">
        <v>560</v>
      </c>
      <c r="O281" s="105"/>
      <c r="P281" s="94" t="s">
        <v>411</v>
      </c>
    </row>
    <row r="282" spans="1:16" s="2" customFormat="1" ht="9">
      <c r="A282" s="80" t="s">
        <v>563</v>
      </c>
      <c r="B282" s="70">
        <v>2006</v>
      </c>
      <c r="C282" s="75" t="s">
        <v>564</v>
      </c>
      <c r="D282" s="195">
        <v>1</v>
      </c>
      <c r="E282" s="68">
        <v>2771.7</v>
      </c>
      <c r="F282" s="68">
        <v>74.83</v>
      </c>
      <c r="G282" s="68">
        <v>469.67</v>
      </c>
      <c r="H282" s="92">
        <v>0</v>
      </c>
      <c r="I282" s="92"/>
      <c r="J282" s="92"/>
      <c r="K282" s="92">
        <v>0</v>
      </c>
      <c r="L282" s="92">
        <v>0</v>
      </c>
      <c r="M282" s="68">
        <f t="shared" si="8"/>
        <v>3316.2</v>
      </c>
      <c r="N282" s="94" t="s">
        <v>560</v>
      </c>
      <c r="O282" s="105"/>
      <c r="P282" s="94" t="s">
        <v>561</v>
      </c>
    </row>
    <row r="283" spans="1:16" s="2" customFormat="1" ht="9">
      <c r="A283" s="80" t="s">
        <v>563</v>
      </c>
      <c r="B283" s="70">
        <v>2006</v>
      </c>
      <c r="C283" s="75" t="s">
        <v>564</v>
      </c>
      <c r="D283" s="195">
        <v>0</v>
      </c>
      <c r="E283" s="68">
        <v>2864.5</v>
      </c>
      <c r="F283" s="68">
        <v>26.35</v>
      </c>
      <c r="G283" s="68">
        <v>303.53</v>
      </c>
      <c r="H283" s="92">
        <v>0</v>
      </c>
      <c r="I283" s="92">
        <v>0</v>
      </c>
      <c r="J283" s="92">
        <v>0</v>
      </c>
      <c r="K283" s="92">
        <v>0</v>
      </c>
      <c r="L283" s="92">
        <v>0</v>
      </c>
      <c r="M283" s="68">
        <f t="shared" si="8"/>
        <v>3194.38</v>
      </c>
      <c r="N283" s="94" t="s">
        <v>560</v>
      </c>
      <c r="O283" s="105"/>
      <c r="P283" s="94" t="s">
        <v>411</v>
      </c>
    </row>
    <row r="284" spans="1:16" s="2" customFormat="1" ht="8.25" customHeight="1">
      <c r="A284" s="36" t="s">
        <v>57</v>
      </c>
      <c r="B284" s="70">
        <v>2006</v>
      </c>
      <c r="C284" s="75" t="s">
        <v>702</v>
      </c>
      <c r="D284" s="195">
        <v>1</v>
      </c>
      <c r="E284" s="68">
        <v>2715.75</v>
      </c>
      <c r="F284" s="68">
        <v>107</v>
      </c>
      <c r="G284" s="68">
        <v>550.43</v>
      </c>
      <c r="H284" s="92">
        <v>0</v>
      </c>
      <c r="I284" s="92">
        <v>0</v>
      </c>
      <c r="J284" s="92">
        <v>0</v>
      </c>
      <c r="K284" s="92">
        <v>0</v>
      </c>
      <c r="L284" s="92">
        <v>0</v>
      </c>
      <c r="M284" s="68">
        <f t="shared" si="8"/>
        <v>3373.18</v>
      </c>
      <c r="N284" s="94" t="s">
        <v>699</v>
      </c>
      <c r="O284" s="105"/>
      <c r="P284" s="94" t="s">
        <v>704</v>
      </c>
    </row>
    <row r="285" spans="1:16" s="2" customFormat="1" ht="9" customHeight="1">
      <c r="A285" s="36" t="s">
        <v>57</v>
      </c>
      <c r="B285" s="70">
        <v>2006</v>
      </c>
      <c r="C285" s="75" t="s">
        <v>703</v>
      </c>
      <c r="D285" s="195">
        <v>0</v>
      </c>
      <c r="E285" s="68">
        <v>2715.75</v>
      </c>
      <c r="F285" s="68">
        <v>0</v>
      </c>
      <c r="G285" s="68">
        <v>40.73</v>
      </c>
      <c r="H285" s="92">
        <v>0</v>
      </c>
      <c r="I285" s="92">
        <v>0</v>
      </c>
      <c r="J285" s="92">
        <v>0</v>
      </c>
      <c r="K285" s="92">
        <v>0</v>
      </c>
      <c r="L285" s="92">
        <v>0</v>
      </c>
      <c r="M285" s="68">
        <f t="shared" si="8"/>
        <v>2756.48</v>
      </c>
      <c r="N285" s="94" t="s">
        <v>699</v>
      </c>
      <c r="O285" s="105"/>
      <c r="P285" s="94" t="s">
        <v>704</v>
      </c>
    </row>
    <row r="286" spans="1:16" s="2" customFormat="1" ht="9">
      <c r="A286" s="36" t="s">
        <v>66</v>
      </c>
      <c r="B286" s="70">
        <v>2006</v>
      </c>
      <c r="C286" s="75" t="s">
        <v>402</v>
      </c>
      <c r="D286" s="195">
        <v>1</v>
      </c>
      <c r="E286" s="68">
        <v>43407</v>
      </c>
      <c r="F286" s="68">
        <v>866.67</v>
      </c>
      <c r="G286" s="68">
        <v>6556.65</v>
      </c>
      <c r="H286" s="92">
        <v>434.5</v>
      </c>
      <c r="I286" s="92">
        <v>8.67</v>
      </c>
      <c r="J286" s="92">
        <v>66.52</v>
      </c>
      <c r="K286" s="92">
        <v>0</v>
      </c>
      <c r="L286" s="92">
        <v>0</v>
      </c>
      <c r="M286" s="68">
        <f>SUM(E286:L286)</f>
        <v>51340.009999999995</v>
      </c>
      <c r="N286" s="94" t="s">
        <v>404</v>
      </c>
      <c r="O286" s="105"/>
      <c r="P286" s="94" t="s">
        <v>403</v>
      </c>
    </row>
    <row r="287" spans="1:16" s="2" customFormat="1" ht="9">
      <c r="A287" s="36" t="s">
        <v>66</v>
      </c>
      <c r="B287" s="70">
        <v>2006</v>
      </c>
      <c r="C287" s="75" t="s">
        <v>405</v>
      </c>
      <c r="D287" s="195">
        <v>0</v>
      </c>
      <c r="E287" s="68">
        <v>28938</v>
      </c>
      <c r="F287" s="68">
        <v>66.55</v>
      </c>
      <c r="G287" s="68">
        <v>1743.26</v>
      </c>
      <c r="H287" s="92">
        <v>144.5</v>
      </c>
      <c r="I287" s="92">
        <v>0</v>
      </c>
      <c r="J287" s="92">
        <v>6.5</v>
      </c>
      <c r="K287" s="92">
        <v>0</v>
      </c>
      <c r="L287" s="92">
        <v>0</v>
      </c>
      <c r="M287" s="68">
        <f>SUM(E287:L287)</f>
        <v>30898.809999999998</v>
      </c>
      <c r="N287" s="94" t="s">
        <v>404</v>
      </c>
      <c r="O287" s="105"/>
      <c r="P287" s="94" t="s">
        <v>403</v>
      </c>
    </row>
    <row r="288" spans="1:16" s="2" customFormat="1" ht="9">
      <c r="A288" s="80" t="s">
        <v>687</v>
      </c>
      <c r="B288" s="70">
        <v>2006</v>
      </c>
      <c r="C288" s="75" t="s">
        <v>695</v>
      </c>
      <c r="D288" s="195">
        <v>1</v>
      </c>
      <c r="E288" s="68">
        <v>183.6</v>
      </c>
      <c r="F288" s="68">
        <v>7.23</v>
      </c>
      <c r="G288" s="68">
        <v>40.07</v>
      </c>
      <c r="H288" s="92">
        <v>0</v>
      </c>
      <c r="I288" s="92">
        <v>0</v>
      </c>
      <c r="J288" s="92">
        <v>0</v>
      </c>
      <c r="K288" s="92">
        <v>0</v>
      </c>
      <c r="L288" s="92">
        <v>0</v>
      </c>
      <c r="M288" s="68">
        <f t="shared" si="8"/>
        <v>230.89999999999998</v>
      </c>
      <c r="N288" s="94" t="s">
        <v>697</v>
      </c>
      <c r="O288" s="105"/>
      <c r="P288" s="94" t="s">
        <v>705</v>
      </c>
    </row>
    <row r="289" spans="1:16" s="2" customFormat="1" ht="9">
      <c r="A289" s="80" t="s">
        <v>687</v>
      </c>
      <c r="B289" s="70">
        <v>2006</v>
      </c>
      <c r="C289" s="75" t="s">
        <v>696</v>
      </c>
      <c r="D289" s="195">
        <v>0</v>
      </c>
      <c r="E289" s="68">
        <v>183.6</v>
      </c>
      <c r="F289" s="68">
        <v>1.08</v>
      </c>
      <c r="G289" s="68">
        <v>5.54</v>
      </c>
      <c r="H289" s="92">
        <v>0</v>
      </c>
      <c r="I289" s="92">
        <v>0</v>
      </c>
      <c r="J289" s="92">
        <v>0</v>
      </c>
      <c r="K289" s="92">
        <v>0</v>
      </c>
      <c r="L289" s="92">
        <v>0</v>
      </c>
      <c r="M289" s="68">
        <f t="shared" si="8"/>
        <v>190.22</v>
      </c>
      <c r="N289" s="94" t="s">
        <v>697</v>
      </c>
      <c r="O289" s="105"/>
      <c r="P289" s="94" t="s">
        <v>705</v>
      </c>
    </row>
    <row r="290" spans="1:16" s="2" customFormat="1" ht="9">
      <c r="A290" s="80" t="s">
        <v>412</v>
      </c>
      <c r="B290" s="70">
        <v>2006</v>
      </c>
      <c r="C290" s="75" t="s">
        <v>413</v>
      </c>
      <c r="D290" s="195">
        <v>1</v>
      </c>
      <c r="E290" s="68">
        <v>1572</v>
      </c>
      <c r="F290" s="68">
        <v>62.88</v>
      </c>
      <c r="G290" s="68">
        <v>441.41</v>
      </c>
      <c r="H290" s="92">
        <v>0</v>
      </c>
      <c r="I290" s="92">
        <v>0</v>
      </c>
      <c r="J290" s="92">
        <v>0</v>
      </c>
      <c r="K290" s="92">
        <v>0</v>
      </c>
      <c r="L290" s="92">
        <v>0</v>
      </c>
      <c r="M290" s="68">
        <f t="shared" si="8"/>
        <v>2076.29</v>
      </c>
      <c r="N290" s="94" t="s">
        <v>414</v>
      </c>
      <c r="O290" s="105"/>
      <c r="P290" s="94" t="s">
        <v>415</v>
      </c>
    </row>
    <row r="291" spans="1:16" s="2" customFormat="1" ht="9">
      <c r="A291" s="80" t="s">
        <v>412</v>
      </c>
      <c r="B291" s="70">
        <v>2006</v>
      </c>
      <c r="C291" s="75" t="s">
        <v>416</v>
      </c>
      <c r="D291" s="195">
        <v>0</v>
      </c>
      <c r="E291" s="68">
        <v>1572</v>
      </c>
      <c r="F291" s="68">
        <v>10.2</v>
      </c>
      <c r="G291" s="68">
        <v>142.4</v>
      </c>
      <c r="H291" s="92">
        <v>0</v>
      </c>
      <c r="I291" s="92">
        <v>0</v>
      </c>
      <c r="J291" s="92">
        <v>0</v>
      </c>
      <c r="K291" s="92">
        <v>0</v>
      </c>
      <c r="L291" s="92">
        <v>0</v>
      </c>
      <c r="M291" s="68">
        <f t="shared" si="8"/>
        <v>1724.6000000000001</v>
      </c>
      <c r="N291" s="94" t="s">
        <v>414</v>
      </c>
      <c r="O291" s="105"/>
      <c r="P291" s="94" t="s">
        <v>415</v>
      </c>
    </row>
    <row r="292" spans="1:16" s="2" customFormat="1" ht="9">
      <c r="A292" s="80" t="s">
        <v>1213</v>
      </c>
      <c r="B292" s="70">
        <v>2006</v>
      </c>
      <c r="C292" s="75" t="s">
        <v>590</v>
      </c>
      <c r="D292" s="195">
        <v>1</v>
      </c>
      <c r="E292" s="68">
        <v>10452</v>
      </c>
      <c r="F292" s="68">
        <v>1013.84</v>
      </c>
      <c r="G292" s="68">
        <v>5503.61</v>
      </c>
      <c r="H292" s="92">
        <v>0</v>
      </c>
      <c r="I292" s="92">
        <v>0</v>
      </c>
      <c r="J292" s="92">
        <v>0</v>
      </c>
      <c r="K292" s="92">
        <v>0</v>
      </c>
      <c r="L292" s="92">
        <v>0</v>
      </c>
      <c r="M292" s="68">
        <f t="shared" si="8"/>
        <v>16969.45</v>
      </c>
      <c r="N292" s="94" t="s">
        <v>589</v>
      </c>
      <c r="O292" s="105"/>
      <c r="P292" s="94" t="s">
        <v>588</v>
      </c>
    </row>
    <row r="293" spans="1:16" s="2" customFormat="1" ht="9">
      <c r="A293" s="80" t="s">
        <v>1213</v>
      </c>
      <c r="B293" s="70">
        <v>2006</v>
      </c>
      <c r="C293" s="75" t="s">
        <v>591</v>
      </c>
      <c r="D293" s="70">
        <v>1</v>
      </c>
      <c r="E293" s="76">
        <v>9912</v>
      </c>
      <c r="F293" s="68">
        <v>961.46</v>
      </c>
      <c r="G293" s="68">
        <v>5219.26</v>
      </c>
      <c r="H293" s="92">
        <v>0</v>
      </c>
      <c r="I293" s="92">
        <v>0</v>
      </c>
      <c r="J293" s="92">
        <v>0</v>
      </c>
      <c r="K293" s="92">
        <v>0</v>
      </c>
      <c r="L293" s="92">
        <v>0</v>
      </c>
      <c r="M293" s="68">
        <f t="shared" si="8"/>
        <v>16092.72</v>
      </c>
      <c r="N293" s="94" t="s">
        <v>589</v>
      </c>
      <c r="O293" s="105"/>
      <c r="P293" s="94" t="s">
        <v>588</v>
      </c>
    </row>
    <row r="294" spans="1:16" s="2" customFormat="1" ht="9">
      <c r="A294" s="80" t="s">
        <v>1213</v>
      </c>
      <c r="B294" s="70">
        <v>2006</v>
      </c>
      <c r="C294" s="75" t="s">
        <v>592</v>
      </c>
      <c r="D294" s="195">
        <v>1</v>
      </c>
      <c r="E294" s="68">
        <v>15354</v>
      </c>
      <c r="F294" s="68">
        <v>1489.34</v>
      </c>
      <c r="G294" s="68">
        <v>8084.8</v>
      </c>
      <c r="H294" s="92">
        <v>0</v>
      </c>
      <c r="I294" s="92">
        <v>0</v>
      </c>
      <c r="J294" s="92">
        <v>0</v>
      </c>
      <c r="K294" s="92">
        <v>0</v>
      </c>
      <c r="L294" s="92">
        <v>0</v>
      </c>
      <c r="M294" s="68">
        <f t="shared" si="8"/>
        <v>24928.14</v>
      </c>
      <c r="N294" s="94" t="s">
        <v>589</v>
      </c>
      <c r="O294" s="105"/>
      <c r="P294" s="94" t="s">
        <v>588</v>
      </c>
    </row>
    <row r="295" spans="1:16" s="2" customFormat="1" ht="9">
      <c r="A295" s="80" t="s">
        <v>1213</v>
      </c>
      <c r="B295" s="70">
        <v>2006</v>
      </c>
      <c r="C295" s="75" t="s">
        <v>593</v>
      </c>
      <c r="D295" s="195">
        <v>1</v>
      </c>
      <c r="E295" s="68">
        <v>9982</v>
      </c>
      <c r="F295" s="68">
        <v>958.55</v>
      </c>
      <c r="G295" s="68">
        <v>5203.47</v>
      </c>
      <c r="H295" s="92">
        <v>0</v>
      </c>
      <c r="I295" s="92">
        <v>0</v>
      </c>
      <c r="J295" s="92">
        <v>0</v>
      </c>
      <c r="K295" s="92">
        <v>0</v>
      </c>
      <c r="L295" s="92">
        <v>0</v>
      </c>
      <c r="M295" s="68">
        <f t="shared" si="8"/>
        <v>16144.02</v>
      </c>
      <c r="N295" s="94" t="s">
        <v>589</v>
      </c>
      <c r="O295" s="105"/>
      <c r="P295" s="94" t="s">
        <v>588</v>
      </c>
    </row>
    <row r="296" spans="1:16" s="2" customFormat="1" ht="9">
      <c r="A296" s="80" t="s">
        <v>1213</v>
      </c>
      <c r="B296" s="70">
        <v>2006</v>
      </c>
      <c r="C296" s="75" t="s">
        <v>594</v>
      </c>
      <c r="D296" s="195">
        <v>1</v>
      </c>
      <c r="E296" s="68">
        <v>546</v>
      </c>
      <c r="F296" s="68">
        <v>52.96</v>
      </c>
      <c r="G296" s="68">
        <v>287.5</v>
      </c>
      <c r="H296" s="92">
        <v>0</v>
      </c>
      <c r="I296" s="92">
        <v>0</v>
      </c>
      <c r="J296" s="92">
        <v>0</v>
      </c>
      <c r="K296" s="92">
        <v>0</v>
      </c>
      <c r="L296" s="92">
        <v>0</v>
      </c>
      <c r="M296" s="68">
        <f t="shared" si="8"/>
        <v>886.46</v>
      </c>
      <c r="N296" s="94" t="s">
        <v>589</v>
      </c>
      <c r="O296" s="105"/>
      <c r="P296" s="94" t="s">
        <v>588</v>
      </c>
    </row>
    <row r="297" spans="1:16" s="2" customFormat="1" ht="9">
      <c r="A297" s="80" t="s">
        <v>1213</v>
      </c>
      <c r="B297" s="70">
        <v>2006</v>
      </c>
      <c r="C297" s="75" t="s">
        <v>595</v>
      </c>
      <c r="D297" s="195">
        <v>1</v>
      </c>
      <c r="E297" s="68">
        <v>6270</v>
      </c>
      <c r="F297" s="68">
        <v>608.19</v>
      </c>
      <c r="G297" s="68">
        <v>3301.53</v>
      </c>
      <c r="H297" s="92">
        <v>0</v>
      </c>
      <c r="I297" s="92">
        <v>0</v>
      </c>
      <c r="J297" s="92">
        <v>0</v>
      </c>
      <c r="K297" s="92">
        <v>0</v>
      </c>
      <c r="L297" s="92">
        <v>0</v>
      </c>
      <c r="M297" s="68">
        <f t="shared" si="8"/>
        <v>10179.720000000001</v>
      </c>
      <c r="N297" s="94" t="s">
        <v>589</v>
      </c>
      <c r="O297" s="105"/>
      <c r="P297" s="94" t="s">
        <v>588</v>
      </c>
    </row>
    <row r="298" spans="1:16" s="2" customFormat="1" ht="9">
      <c r="A298" s="80" t="s">
        <v>1213</v>
      </c>
      <c r="B298" s="70">
        <v>2006</v>
      </c>
      <c r="C298" s="75" t="s">
        <v>596</v>
      </c>
      <c r="D298" s="195">
        <v>1</v>
      </c>
      <c r="E298" s="68">
        <v>6270</v>
      </c>
      <c r="F298" s="68">
        <v>608.19</v>
      </c>
      <c r="G298" s="68">
        <v>3301.53</v>
      </c>
      <c r="H298" s="92">
        <v>0</v>
      </c>
      <c r="I298" s="92">
        <v>0</v>
      </c>
      <c r="J298" s="92">
        <v>0</v>
      </c>
      <c r="K298" s="92">
        <v>0</v>
      </c>
      <c r="L298" s="92">
        <v>0</v>
      </c>
      <c r="M298" s="68">
        <f t="shared" si="8"/>
        <v>10179.720000000001</v>
      </c>
      <c r="N298" s="94" t="s">
        <v>589</v>
      </c>
      <c r="O298" s="105"/>
      <c r="P298" s="94" t="s">
        <v>588</v>
      </c>
    </row>
    <row r="299" spans="1:16" s="2" customFormat="1" ht="9">
      <c r="A299" s="80" t="s">
        <v>1213</v>
      </c>
      <c r="B299" s="70">
        <v>2006</v>
      </c>
      <c r="C299" s="75" t="s">
        <v>597</v>
      </c>
      <c r="D299" s="195">
        <v>1</v>
      </c>
      <c r="E299" s="68">
        <v>6270</v>
      </c>
      <c r="F299" s="68">
        <v>608.19</v>
      </c>
      <c r="G299" s="68">
        <v>3301.53</v>
      </c>
      <c r="H299" s="92">
        <v>0</v>
      </c>
      <c r="I299" s="92">
        <v>0</v>
      </c>
      <c r="J299" s="92">
        <v>0</v>
      </c>
      <c r="K299" s="92">
        <v>0</v>
      </c>
      <c r="L299" s="92">
        <v>0</v>
      </c>
      <c r="M299" s="68">
        <f t="shared" si="8"/>
        <v>10179.720000000001</v>
      </c>
      <c r="N299" s="94" t="s">
        <v>589</v>
      </c>
      <c r="O299" s="105"/>
      <c r="P299" s="94" t="s">
        <v>588</v>
      </c>
    </row>
    <row r="300" spans="1:16" s="2" customFormat="1" ht="9">
      <c r="A300" s="80" t="s">
        <v>1213</v>
      </c>
      <c r="B300" s="70">
        <v>2006</v>
      </c>
      <c r="C300" s="75" t="s">
        <v>598</v>
      </c>
      <c r="D300" s="195">
        <v>1</v>
      </c>
      <c r="E300" s="68">
        <v>776875</v>
      </c>
      <c r="F300" s="68">
        <v>75356.88</v>
      </c>
      <c r="G300" s="68">
        <v>409071.3</v>
      </c>
      <c r="H300" s="92">
        <v>0</v>
      </c>
      <c r="I300" s="92">
        <v>0</v>
      </c>
      <c r="J300" s="92">
        <v>0</v>
      </c>
      <c r="K300" s="92">
        <v>0</v>
      </c>
      <c r="L300" s="92">
        <v>0</v>
      </c>
      <c r="M300" s="68">
        <f t="shared" si="8"/>
        <v>1261303.18</v>
      </c>
      <c r="N300" s="94" t="s">
        <v>589</v>
      </c>
      <c r="O300" s="105"/>
      <c r="P300" s="94" t="s">
        <v>588</v>
      </c>
    </row>
    <row r="301" spans="1:16" s="2" customFormat="1" ht="9">
      <c r="A301" s="80" t="s">
        <v>1213</v>
      </c>
      <c r="B301" s="70">
        <v>2006</v>
      </c>
      <c r="C301" s="75" t="s">
        <v>599</v>
      </c>
      <c r="D301" s="195">
        <v>1</v>
      </c>
      <c r="E301" s="68">
        <v>176136</v>
      </c>
      <c r="F301" s="68">
        <v>17085.19</v>
      </c>
      <c r="G301" s="68">
        <v>92746.17</v>
      </c>
      <c r="H301" s="92">
        <v>0</v>
      </c>
      <c r="I301" s="92">
        <v>0</v>
      </c>
      <c r="J301" s="92">
        <v>0</v>
      </c>
      <c r="K301" s="92">
        <v>0</v>
      </c>
      <c r="L301" s="92">
        <v>0</v>
      </c>
      <c r="M301" s="68">
        <f t="shared" si="8"/>
        <v>285967.36</v>
      </c>
      <c r="N301" s="94" t="s">
        <v>589</v>
      </c>
      <c r="O301" s="105"/>
      <c r="P301" s="94" t="s">
        <v>588</v>
      </c>
    </row>
    <row r="302" spans="1:16" s="2" customFormat="1" ht="9">
      <c r="A302" s="80" t="s">
        <v>1213</v>
      </c>
      <c r="B302" s="70">
        <v>2006</v>
      </c>
      <c r="C302" s="75" t="s">
        <v>600</v>
      </c>
      <c r="D302" s="195">
        <v>1</v>
      </c>
      <c r="E302" s="68">
        <v>179790</v>
      </c>
      <c r="F302" s="68">
        <v>17439.63</v>
      </c>
      <c r="G302" s="68">
        <v>94670.22</v>
      </c>
      <c r="H302" s="92">
        <v>0</v>
      </c>
      <c r="I302" s="92">
        <v>0</v>
      </c>
      <c r="J302" s="92">
        <v>0</v>
      </c>
      <c r="K302" s="92">
        <v>0</v>
      </c>
      <c r="L302" s="92">
        <v>0</v>
      </c>
      <c r="M302" s="68">
        <f t="shared" si="8"/>
        <v>291899.85</v>
      </c>
      <c r="N302" s="94" t="s">
        <v>589</v>
      </c>
      <c r="O302" s="105"/>
      <c r="P302" s="94" t="s">
        <v>588</v>
      </c>
    </row>
    <row r="303" spans="1:16" s="2" customFormat="1" ht="9">
      <c r="A303" s="80" t="s">
        <v>1213</v>
      </c>
      <c r="B303" s="70">
        <v>2006</v>
      </c>
      <c r="C303" s="75" t="s">
        <v>601</v>
      </c>
      <c r="D303" s="195">
        <v>1</v>
      </c>
      <c r="E303" s="68">
        <v>123630</v>
      </c>
      <c r="F303" s="68">
        <v>11992.11</v>
      </c>
      <c r="G303" s="68">
        <v>65098.61</v>
      </c>
      <c r="H303" s="92">
        <v>0</v>
      </c>
      <c r="I303" s="92">
        <v>0</v>
      </c>
      <c r="J303" s="92">
        <v>0</v>
      </c>
      <c r="K303" s="92">
        <v>0</v>
      </c>
      <c r="L303" s="92">
        <v>0</v>
      </c>
      <c r="M303" s="68">
        <f t="shared" si="8"/>
        <v>200720.71999999997</v>
      </c>
      <c r="N303" s="94" t="s">
        <v>589</v>
      </c>
      <c r="O303" s="105"/>
      <c r="P303" s="94" t="s">
        <v>588</v>
      </c>
    </row>
    <row r="304" spans="1:16" s="2" customFormat="1" ht="9">
      <c r="A304" s="80" t="s">
        <v>1213</v>
      </c>
      <c r="B304" s="70">
        <v>2006</v>
      </c>
      <c r="C304" s="75" t="s">
        <v>602</v>
      </c>
      <c r="D304" s="195">
        <v>1</v>
      </c>
      <c r="E304" s="68">
        <v>156756</v>
      </c>
      <c r="F304" s="68">
        <v>15205.33</v>
      </c>
      <c r="G304" s="68">
        <v>82541.44</v>
      </c>
      <c r="H304" s="92">
        <v>0</v>
      </c>
      <c r="I304" s="92">
        <v>0</v>
      </c>
      <c r="J304" s="92">
        <v>0</v>
      </c>
      <c r="K304" s="92">
        <v>0</v>
      </c>
      <c r="L304" s="92">
        <v>0</v>
      </c>
      <c r="M304" s="68">
        <f t="shared" si="8"/>
        <v>254502.77</v>
      </c>
      <c r="N304" s="94" t="s">
        <v>589</v>
      </c>
      <c r="O304" s="105"/>
      <c r="P304" s="94" t="s">
        <v>588</v>
      </c>
    </row>
    <row r="305" spans="1:16" s="2" customFormat="1" ht="9">
      <c r="A305" s="80" t="s">
        <v>1213</v>
      </c>
      <c r="B305" s="70">
        <v>2006</v>
      </c>
      <c r="C305" s="75" t="s">
        <v>603</v>
      </c>
      <c r="D305" s="195">
        <v>1</v>
      </c>
      <c r="E305" s="68">
        <v>36678</v>
      </c>
      <c r="F305" s="68">
        <v>3557.77</v>
      </c>
      <c r="G305" s="68">
        <v>19313.17</v>
      </c>
      <c r="H305" s="92">
        <v>0</v>
      </c>
      <c r="I305" s="92">
        <v>0</v>
      </c>
      <c r="J305" s="92">
        <v>0</v>
      </c>
      <c r="K305" s="92">
        <v>0</v>
      </c>
      <c r="L305" s="92">
        <v>0</v>
      </c>
      <c r="M305" s="68">
        <f t="shared" si="8"/>
        <v>59548.939999999995</v>
      </c>
      <c r="N305" s="94" t="s">
        <v>589</v>
      </c>
      <c r="O305" s="105"/>
      <c r="P305" s="94" t="s">
        <v>588</v>
      </c>
    </row>
    <row r="306" spans="1:16" s="2" customFormat="1" ht="9">
      <c r="A306" s="80" t="s">
        <v>1213</v>
      </c>
      <c r="B306" s="70">
        <v>2006</v>
      </c>
      <c r="C306" s="75" t="s">
        <v>604</v>
      </c>
      <c r="D306" s="195">
        <v>1</v>
      </c>
      <c r="E306" s="68">
        <v>20612</v>
      </c>
      <c r="F306" s="68">
        <v>1999.36</v>
      </c>
      <c r="G306" s="68">
        <v>10853.45</v>
      </c>
      <c r="H306" s="92">
        <v>0</v>
      </c>
      <c r="I306" s="92">
        <v>0</v>
      </c>
      <c r="J306" s="92">
        <v>0</v>
      </c>
      <c r="K306" s="92">
        <v>0</v>
      </c>
      <c r="L306" s="92">
        <v>0</v>
      </c>
      <c r="M306" s="68">
        <f t="shared" si="8"/>
        <v>33464.81</v>
      </c>
      <c r="N306" s="94" t="s">
        <v>589</v>
      </c>
      <c r="O306" s="105"/>
      <c r="P306" s="94" t="s">
        <v>588</v>
      </c>
    </row>
    <row r="307" spans="1:16" s="2" customFormat="1" ht="9">
      <c r="A307" s="80" t="s">
        <v>1213</v>
      </c>
      <c r="B307" s="70">
        <v>2006</v>
      </c>
      <c r="C307" s="75" t="s">
        <v>605</v>
      </c>
      <c r="D307" s="195">
        <v>1</v>
      </c>
      <c r="E307" s="68">
        <v>97830</v>
      </c>
      <c r="F307" s="68">
        <v>9489.51</v>
      </c>
      <c r="G307" s="68">
        <v>51513.36</v>
      </c>
      <c r="H307" s="92">
        <v>0</v>
      </c>
      <c r="I307" s="92">
        <v>0</v>
      </c>
      <c r="J307" s="92">
        <v>0</v>
      </c>
      <c r="K307" s="92">
        <v>0</v>
      </c>
      <c r="L307" s="92">
        <v>0</v>
      </c>
      <c r="M307" s="68">
        <f t="shared" si="8"/>
        <v>158832.87</v>
      </c>
      <c r="N307" s="94" t="s">
        <v>589</v>
      </c>
      <c r="O307" s="105"/>
      <c r="P307" s="94" t="s">
        <v>588</v>
      </c>
    </row>
    <row r="308" spans="1:16" s="2" customFormat="1" ht="9">
      <c r="A308" s="80" t="s">
        <v>1213</v>
      </c>
      <c r="B308" s="70">
        <v>2006</v>
      </c>
      <c r="C308" s="75" t="s">
        <v>606</v>
      </c>
      <c r="D308" s="195">
        <v>1</v>
      </c>
      <c r="E308" s="68">
        <v>77610</v>
      </c>
      <c r="F308" s="68">
        <v>7528.17</v>
      </c>
      <c r="G308" s="68">
        <v>40866.32</v>
      </c>
      <c r="H308" s="92">
        <v>0</v>
      </c>
      <c r="I308" s="92">
        <v>0</v>
      </c>
      <c r="J308" s="92">
        <v>0</v>
      </c>
      <c r="K308" s="92">
        <v>0</v>
      </c>
      <c r="L308" s="92">
        <v>0</v>
      </c>
      <c r="M308" s="68">
        <f t="shared" si="8"/>
        <v>126004.48999999999</v>
      </c>
      <c r="N308" s="94" t="s">
        <v>589</v>
      </c>
      <c r="O308" s="105"/>
      <c r="P308" s="94" t="s">
        <v>588</v>
      </c>
    </row>
    <row r="309" spans="1:16" s="2" customFormat="1" ht="9">
      <c r="A309" s="80" t="s">
        <v>1213</v>
      </c>
      <c r="B309" s="70">
        <v>2006</v>
      </c>
      <c r="C309" s="75" t="s">
        <v>607</v>
      </c>
      <c r="D309" s="195">
        <v>1</v>
      </c>
      <c r="E309" s="68">
        <v>52218</v>
      </c>
      <c r="F309" s="68">
        <v>5065.15</v>
      </c>
      <c r="G309" s="68">
        <v>27495.91</v>
      </c>
      <c r="H309" s="92">
        <v>0</v>
      </c>
      <c r="I309" s="92">
        <v>0</v>
      </c>
      <c r="J309" s="92">
        <v>0</v>
      </c>
      <c r="K309" s="92">
        <v>0</v>
      </c>
      <c r="L309" s="92">
        <v>0</v>
      </c>
      <c r="M309" s="68">
        <f t="shared" si="8"/>
        <v>84779.06</v>
      </c>
      <c r="N309" s="94" t="s">
        <v>589</v>
      </c>
      <c r="O309" s="105"/>
      <c r="P309" s="94" t="s">
        <v>588</v>
      </c>
    </row>
    <row r="310" spans="1:16" s="2" customFormat="1" ht="9">
      <c r="A310" s="80" t="s">
        <v>1213</v>
      </c>
      <c r="B310" s="70">
        <v>2006</v>
      </c>
      <c r="C310" s="75" t="s">
        <v>608</v>
      </c>
      <c r="D310" s="195">
        <v>1</v>
      </c>
      <c r="E310" s="68">
        <v>54228</v>
      </c>
      <c r="F310" s="68">
        <v>5260.12</v>
      </c>
      <c r="G310" s="68">
        <v>28554.3</v>
      </c>
      <c r="H310" s="92">
        <v>0</v>
      </c>
      <c r="I310" s="92">
        <v>0</v>
      </c>
      <c r="J310" s="92">
        <v>0</v>
      </c>
      <c r="K310" s="92">
        <v>0</v>
      </c>
      <c r="L310" s="92">
        <v>0</v>
      </c>
      <c r="M310" s="68">
        <f t="shared" si="8"/>
        <v>88042.42</v>
      </c>
      <c r="N310" s="94" t="s">
        <v>589</v>
      </c>
      <c r="O310" s="105"/>
      <c r="P310" s="94" t="s">
        <v>588</v>
      </c>
    </row>
    <row r="311" spans="1:16" s="2" customFormat="1" ht="9">
      <c r="A311" s="80" t="s">
        <v>1213</v>
      </c>
      <c r="B311" s="70">
        <v>2006</v>
      </c>
      <c r="C311" s="75" t="s">
        <v>609</v>
      </c>
      <c r="D311" s="195">
        <v>1</v>
      </c>
      <c r="E311" s="68">
        <v>16128</v>
      </c>
      <c r="F311" s="68">
        <v>1564.42</v>
      </c>
      <c r="G311" s="68">
        <v>8492.36</v>
      </c>
      <c r="H311" s="92">
        <v>0</v>
      </c>
      <c r="I311" s="92">
        <v>0</v>
      </c>
      <c r="J311" s="92">
        <v>0</v>
      </c>
      <c r="K311" s="92">
        <v>0</v>
      </c>
      <c r="L311" s="92">
        <v>0</v>
      </c>
      <c r="M311" s="68">
        <f t="shared" si="8"/>
        <v>26184.78</v>
      </c>
      <c r="N311" s="94" t="s">
        <v>589</v>
      </c>
      <c r="O311" s="105"/>
      <c r="P311" s="94" t="s">
        <v>588</v>
      </c>
    </row>
    <row r="312" spans="1:16" s="2" customFormat="1" ht="9">
      <c r="A312" s="80" t="s">
        <v>1213</v>
      </c>
      <c r="B312" s="70">
        <v>2006</v>
      </c>
      <c r="C312" s="75" t="s">
        <v>610</v>
      </c>
      <c r="D312" s="195">
        <v>1</v>
      </c>
      <c r="E312" s="68">
        <v>1626</v>
      </c>
      <c r="F312" s="68">
        <v>157.72</v>
      </c>
      <c r="G312" s="68">
        <v>856.19</v>
      </c>
      <c r="H312" s="92">
        <v>0</v>
      </c>
      <c r="I312" s="92">
        <v>0</v>
      </c>
      <c r="J312" s="92">
        <v>0</v>
      </c>
      <c r="K312" s="92">
        <v>0</v>
      </c>
      <c r="L312" s="92">
        <v>0</v>
      </c>
      <c r="M312" s="68">
        <f t="shared" si="8"/>
        <v>2639.91</v>
      </c>
      <c r="N312" s="94" t="s">
        <v>589</v>
      </c>
      <c r="O312" s="105"/>
      <c r="P312" s="94" t="s">
        <v>588</v>
      </c>
    </row>
    <row r="313" spans="1:16" s="2" customFormat="1" ht="9">
      <c r="A313" s="80" t="s">
        <v>1213</v>
      </c>
      <c r="B313" s="70">
        <v>2006</v>
      </c>
      <c r="C313" s="75" t="s">
        <v>611</v>
      </c>
      <c r="D313" s="195">
        <v>1</v>
      </c>
      <c r="E313" s="68">
        <v>23244</v>
      </c>
      <c r="F313" s="68">
        <v>2254.67</v>
      </c>
      <c r="G313" s="68">
        <v>12239.36</v>
      </c>
      <c r="H313" s="92">
        <v>0</v>
      </c>
      <c r="I313" s="92">
        <v>0</v>
      </c>
      <c r="J313" s="92">
        <v>0</v>
      </c>
      <c r="K313" s="92">
        <v>0</v>
      </c>
      <c r="L313" s="92">
        <v>0</v>
      </c>
      <c r="M313" s="68">
        <f t="shared" si="8"/>
        <v>37738.03</v>
      </c>
      <c r="N313" s="94" t="s">
        <v>589</v>
      </c>
      <c r="O313" s="105"/>
      <c r="P313" s="94" t="s">
        <v>588</v>
      </c>
    </row>
    <row r="314" spans="1:16" s="2" customFormat="1" ht="9">
      <c r="A314" s="80" t="s">
        <v>1213</v>
      </c>
      <c r="B314" s="70">
        <v>2006</v>
      </c>
      <c r="C314" s="75" t="s">
        <v>612</v>
      </c>
      <c r="D314" s="195">
        <v>1</v>
      </c>
      <c r="E314" s="68">
        <v>16668</v>
      </c>
      <c r="F314" s="68">
        <v>1616.8</v>
      </c>
      <c r="G314" s="68">
        <v>8776.7</v>
      </c>
      <c r="H314" s="92">
        <v>0</v>
      </c>
      <c r="I314" s="92">
        <v>0</v>
      </c>
      <c r="J314" s="92">
        <v>0</v>
      </c>
      <c r="K314" s="92">
        <v>0</v>
      </c>
      <c r="L314" s="92">
        <v>0</v>
      </c>
      <c r="M314" s="68">
        <f t="shared" si="8"/>
        <v>27061.5</v>
      </c>
      <c r="N314" s="94" t="s">
        <v>589</v>
      </c>
      <c r="O314" s="105"/>
      <c r="P314" s="94" t="s">
        <v>588</v>
      </c>
    </row>
    <row r="315" spans="1:16" s="2" customFormat="1" ht="9">
      <c r="A315" s="80" t="s">
        <v>1213</v>
      </c>
      <c r="B315" s="70">
        <v>2006</v>
      </c>
      <c r="C315" s="75" t="s">
        <v>613</v>
      </c>
      <c r="D315" s="195">
        <v>1</v>
      </c>
      <c r="E315" s="68">
        <v>9192</v>
      </c>
      <c r="F315" s="68">
        <v>891.62</v>
      </c>
      <c r="G315" s="68">
        <v>4840.14</v>
      </c>
      <c r="H315" s="92">
        <v>0</v>
      </c>
      <c r="I315" s="92">
        <v>0</v>
      </c>
      <c r="J315" s="92">
        <v>0</v>
      </c>
      <c r="K315" s="92">
        <v>0</v>
      </c>
      <c r="L315" s="92">
        <v>0</v>
      </c>
      <c r="M315" s="68">
        <f t="shared" si="8"/>
        <v>14923.760000000002</v>
      </c>
      <c r="N315" s="94" t="s">
        <v>589</v>
      </c>
      <c r="O315" s="105"/>
      <c r="P315" s="94" t="s">
        <v>588</v>
      </c>
    </row>
    <row r="316" spans="1:16" s="2" customFormat="1" ht="9">
      <c r="A316" s="80" t="s">
        <v>1213</v>
      </c>
      <c r="B316" s="70">
        <v>2006</v>
      </c>
      <c r="C316" s="75" t="s">
        <v>614</v>
      </c>
      <c r="D316" s="195">
        <v>1</v>
      </c>
      <c r="E316" s="68">
        <v>16278</v>
      </c>
      <c r="F316" s="68">
        <v>1578.97</v>
      </c>
      <c r="G316" s="68">
        <v>8571.34</v>
      </c>
      <c r="H316" s="92">
        <v>0</v>
      </c>
      <c r="I316" s="92">
        <v>0</v>
      </c>
      <c r="J316" s="92">
        <v>0</v>
      </c>
      <c r="K316" s="92">
        <v>0</v>
      </c>
      <c r="L316" s="92">
        <v>0</v>
      </c>
      <c r="M316" s="68">
        <f t="shared" si="8"/>
        <v>26428.31</v>
      </c>
      <c r="N316" s="94" t="s">
        <v>589</v>
      </c>
      <c r="O316" s="105"/>
      <c r="P316" s="94" t="s">
        <v>588</v>
      </c>
    </row>
    <row r="317" spans="1:16" s="2" customFormat="1" ht="9">
      <c r="A317" s="80" t="s">
        <v>1213</v>
      </c>
      <c r="B317" s="70">
        <v>2006</v>
      </c>
      <c r="C317" s="75" t="s">
        <v>615</v>
      </c>
      <c r="D317" s="195">
        <v>1</v>
      </c>
      <c r="E317" s="68">
        <v>9990</v>
      </c>
      <c r="F317" s="68">
        <v>969.03</v>
      </c>
      <c r="G317" s="68">
        <v>5260.33</v>
      </c>
      <c r="H317" s="92">
        <v>0</v>
      </c>
      <c r="I317" s="92">
        <v>0</v>
      </c>
      <c r="J317" s="92">
        <v>0</v>
      </c>
      <c r="K317" s="92">
        <v>0</v>
      </c>
      <c r="L317" s="92">
        <v>0</v>
      </c>
      <c r="M317" s="68">
        <f t="shared" si="8"/>
        <v>16219.36</v>
      </c>
      <c r="N317" s="94" t="s">
        <v>589</v>
      </c>
      <c r="O317" s="105"/>
      <c r="P317" s="94" t="s">
        <v>588</v>
      </c>
    </row>
    <row r="318" spans="1:16" s="2" customFormat="1" ht="9">
      <c r="A318" s="80" t="s">
        <v>1213</v>
      </c>
      <c r="B318" s="70">
        <v>2006</v>
      </c>
      <c r="C318" s="75" t="s">
        <v>616</v>
      </c>
      <c r="D318" s="195">
        <v>1</v>
      </c>
      <c r="E318" s="68">
        <v>5892</v>
      </c>
      <c r="F318" s="68">
        <v>571.52</v>
      </c>
      <c r="G318" s="68">
        <v>3102.49</v>
      </c>
      <c r="H318" s="92">
        <v>0</v>
      </c>
      <c r="I318" s="92">
        <v>0</v>
      </c>
      <c r="J318" s="92">
        <v>0</v>
      </c>
      <c r="K318" s="92">
        <v>0</v>
      </c>
      <c r="L318" s="92">
        <v>0</v>
      </c>
      <c r="M318" s="68">
        <f t="shared" si="8"/>
        <v>9566.01</v>
      </c>
      <c r="N318" s="94" t="s">
        <v>589</v>
      </c>
      <c r="O318" s="105"/>
      <c r="P318" s="94" t="s">
        <v>588</v>
      </c>
    </row>
    <row r="319" spans="1:16" s="2" customFormat="1" ht="9">
      <c r="A319" s="80" t="s">
        <v>1213</v>
      </c>
      <c r="B319" s="70">
        <v>2006</v>
      </c>
      <c r="C319" s="75" t="s">
        <v>617</v>
      </c>
      <c r="D319" s="195">
        <v>0</v>
      </c>
      <c r="E319" s="68">
        <v>213</v>
      </c>
      <c r="F319" s="68">
        <v>12.52</v>
      </c>
      <c r="G319" s="68">
        <v>71.04</v>
      </c>
      <c r="H319" s="92">
        <v>0</v>
      </c>
      <c r="I319" s="92">
        <v>0</v>
      </c>
      <c r="J319" s="92">
        <v>0</v>
      </c>
      <c r="K319" s="92">
        <v>0</v>
      </c>
      <c r="L319" s="92">
        <v>0</v>
      </c>
      <c r="M319" s="68">
        <f t="shared" si="8"/>
        <v>296.56</v>
      </c>
      <c r="N319" s="94" t="s">
        <v>624</v>
      </c>
      <c r="O319" s="105"/>
      <c r="P319" s="94" t="s">
        <v>625</v>
      </c>
    </row>
    <row r="320" spans="1:16" s="2" customFormat="1" ht="9">
      <c r="A320" s="80" t="s">
        <v>1213</v>
      </c>
      <c r="B320" s="70">
        <v>2006</v>
      </c>
      <c r="C320" s="75" t="s">
        <v>618</v>
      </c>
      <c r="D320" s="195">
        <v>0</v>
      </c>
      <c r="E320" s="68">
        <v>46911</v>
      </c>
      <c r="F320" s="68">
        <v>2758.37</v>
      </c>
      <c r="G320" s="68">
        <v>15645.85</v>
      </c>
      <c r="H320" s="92">
        <v>0</v>
      </c>
      <c r="I320" s="92">
        <v>0</v>
      </c>
      <c r="J320" s="92">
        <v>0</v>
      </c>
      <c r="K320" s="92">
        <v>0</v>
      </c>
      <c r="L320" s="92">
        <v>0</v>
      </c>
      <c r="M320" s="68">
        <f t="shared" si="8"/>
        <v>65315.22</v>
      </c>
      <c r="N320" s="94" t="s">
        <v>624</v>
      </c>
      <c r="O320" s="105"/>
      <c r="P320" s="94" t="s">
        <v>625</v>
      </c>
    </row>
    <row r="321" spans="1:16" s="2" customFormat="1" ht="9">
      <c r="A321" s="80" t="s">
        <v>1213</v>
      </c>
      <c r="B321" s="70">
        <v>2006</v>
      </c>
      <c r="C321" s="75" t="s">
        <v>619</v>
      </c>
      <c r="D321" s="195">
        <v>0</v>
      </c>
      <c r="E321" s="68">
        <v>8385</v>
      </c>
      <c r="F321" s="68">
        <v>493.04</v>
      </c>
      <c r="G321" s="68">
        <v>2796.58</v>
      </c>
      <c r="H321" s="92">
        <v>0</v>
      </c>
      <c r="I321" s="92">
        <v>0</v>
      </c>
      <c r="J321" s="92">
        <v>0</v>
      </c>
      <c r="K321" s="92">
        <v>0</v>
      </c>
      <c r="L321" s="92">
        <v>0</v>
      </c>
      <c r="M321" s="68">
        <f t="shared" si="8"/>
        <v>11674.62</v>
      </c>
      <c r="N321" s="94" t="s">
        <v>624</v>
      </c>
      <c r="O321" s="105"/>
      <c r="P321" s="94" t="s">
        <v>625</v>
      </c>
    </row>
    <row r="322" spans="1:16" s="2" customFormat="1" ht="9">
      <c r="A322" s="80" t="s">
        <v>1213</v>
      </c>
      <c r="B322" s="70">
        <v>2006</v>
      </c>
      <c r="C322" s="75" t="s">
        <v>620</v>
      </c>
      <c r="D322" s="195">
        <v>0</v>
      </c>
      <c r="E322" s="68">
        <v>58712</v>
      </c>
      <c r="F322" s="68">
        <v>3452.27</v>
      </c>
      <c r="G322" s="68">
        <v>19581.74</v>
      </c>
      <c r="H322" s="92">
        <v>0</v>
      </c>
      <c r="I322" s="92">
        <v>0</v>
      </c>
      <c r="J322" s="92">
        <v>0</v>
      </c>
      <c r="K322" s="92">
        <v>0</v>
      </c>
      <c r="L322" s="92">
        <v>0</v>
      </c>
      <c r="M322" s="68">
        <f t="shared" si="8"/>
        <v>81746.01</v>
      </c>
      <c r="N322" s="94" t="s">
        <v>624</v>
      </c>
      <c r="O322" s="105"/>
      <c r="P322" s="94" t="s">
        <v>625</v>
      </c>
    </row>
    <row r="323" spans="1:16" s="2" customFormat="1" ht="9">
      <c r="A323" s="80" t="s">
        <v>1213</v>
      </c>
      <c r="B323" s="70">
        <v>2006</v>
      </c>
      <c r="C323" s="75" t="s">
        <v>621</v>
      </c>
      <c r="D323" s="195">
        <v>0</v>
      </c>
      <c r="E323" s="68">
        <v>59930</v>
      </c>
      <c r="F323" s="68">
        <v>3523.88</v>
      </c>
      <c r="G323" s="68">
        <v>19987.97</v>
      </c>
      <c r="H323" s="92">
        <v>0</v>
      </c>
      <c r="I323" s="92">
        <v>0</v>
      </c>
      <c r="J323" s="92">
        <v>0</v>
      </c>
      <c r="K323" s="92">
        <v>0</v>
      </c>
      <c r="L323" s="92">
        <v>0</v>
      </c>
      <c r="M323" s="68">
        <f t="shared" si="8"/>
        <v>83441.85</v>
      </c>
      <c r="N323" s="94" t="s">
        <v>624</v>
      </c>
      <c r="O323" s="105"/>
      <c r="P323" s="94" t="s">
        <v>625</v>
      </c>
    </row>
    <row r="324" spans="1:16" s="2" customFormat="1" ht="9">
      <c r="A324" s="80" t="s">
        <v>1213</v>
      </c>
      <c r="B324" s="70">
        <v>2006</v>
      </c>
      <c r="C324" s="75" t="s">
        <v>622</v>
      </c>
      <c r="D324" s="195">
        <v>0</v>
      </c>
      <c r="E324" s="68">
        <v>52422</v>
      </c>
      <c r="F324" s="68">
        <v>3082.41</v>
      </c>
      <c r="G324" s="68">
        <v>17483.89</v>
      </c>
      <c r="H324" s="92">
        <v>0</v>
      </c>
      <c r="I324" s="92">
        <v>0</v>
      </c>
      <c r="J324" s="92">
        <v>0</v>
      </c>
      <c r="K324" s="92">
        <v>0</v>
      </c>
      <c r="L324" s="92">
        <v>0</v>
      </c>
      <c r="M324" s="68">
        <f t="shared" si="8"/>
        <v>72988.3</v>
      </c>
      <c r="N324" s="94" t="s">
        <v>624</v>
      </c>
      <c r="O324" s="105"/>
      <c r="P324" s="94" t="s">
        <v>625</v>
      </c>
    </row>
    <row r="325" spans="1:16" s="2" customFormat="1" ht="9">
      <c r="A325" s="80" t="s">
        <v>1213</v>
      </c>
      <c r="B325" s="70">
        <v>2006</v>
      </c>
      <c r="C325" s="75" t="s">
        <v>623</v>
      </c>
      <c r="D325" s="195">
        <v>0</v>
      </c>
      <c r="E325" s="68">
        <v>12518</v>
      </c>
      <c r="F325" s="68">
        <v>736.06</v>
      </c>
      <c r="G325" s="68">
        <v>4175.03</v>
      </c>
      <c r="H325" s="92">
        <v>0</v>
      </c>
      <c r="I325" s="92">
        <v>0</v>
      </c>
      <c r="J325" s="92">
        <v>0</v>
      </c>
      <c r="K325" s="92">
        <v>0</v>
      </c>
      <c r="L325" s="92">
        <v>0</v>
      </c>
      <c r="M325" s="68">
        <f t="shared" si="8"/>
        <v>17429.09</v>
      </c>
      <c r="N325" s="94" t="s">
        <v>624</v>
      </c>
      <c r="O325" s="105"/>
      <c r="P325" s="94" t="s">
        <v>625</v>
      </c>
    </row>
    <row r="326" spans="1:16" s="2" customFormat="1" ht="9">
      <c r="A326" s="80" t="s">
        <v>1213</v>
      </c>
      <c r="B326" s="70">
        <v>2006</v>
      </c>
      <c r="C326" s="75" t="s">
        <v>626</v>
      </c>
      <c r="D326" s="195">
        <v>0</v>
      </c>
      <c r="E326" s="68">
        <v>213</v>
      </c>
      <c r="F326" s="68">
        <v>5.24</v>
      </c>
      <c r="G326" s="68">
        <v>29.46</v>
      </c>
      <c r="H326" s="92">
        <v>0</v>
      </c>
      <c r="I326" s="92">
        <v>0</v>
      </c>
      <c r="J326" s="92">
        <v>0</v>
      </c>
      <c r="K326" s="92">
        <v>0</v>
      </c>
      <c r="L326" s="92">
        <v>0</v>
      </c>
      <c r="M326" s="68">
        <f t="shared" si="8"/>
        <v>247.70000000000002</v>
      </c>
      <c r="N326" s="94" t="s">
        <v>624</v>
      </c>
      <c r="O326" s="105"/>
      <c r="P326" s="94" t="s">
        <v>625</v>
      </c>
    </row>
    <row r="327" spans="1:16" s="2" customFormat="1" ht="9">
      <c r="A327" s="80" t="s">
        <v>1213</v>
      </c>
      <c r="B327" s="70">
        <v>2006</v>
      </c>
      <c r="C327" s="75" t="s">
        <v>627</v>
      </c>
      <c r="D327" s="195">
        <v>0</v>
      </c>
      <c r="E327" s="68">
        <v>46911</v>
      </c>
      <c r="F327" s="68">
        <v>1154.01</v>
      </c>
      <c r="G327" s="68">
        <v>6488.78</v>
      </c>
      <c r="H327" s="92">
        <v>0</v>
      </c>
      <c r="I327" s="92">
        <v>0</v>
      </c>
      <c r="J327" s="92">
        <v>0</v>
      </c>
      <c r="K327" s="92">
        <v>0</v>
      </c>
      <c r="L327" s="92">
        <v>0</v>
      </c>
      <c r="M327" s="68">
        <f t="shared" si="8"/>
        <v>54553.79</v>
      </c>
      <c r="N327" s="94" t="s">
        <v>624</v>
      </c>
      <c r="O327" s="105"/>
      <c r="P327" s="94" t="s">
        <v>625</v>
      </c>
    </row>
    <row r="328" spans="1:16" s="2" customFormat="1" ht="9">
      <c r="A328" s="80" t="s">
        <v>1213</v>
      </c>
      <c r="B328" s="70">
        <v>2006</v>
      </c>
      <c r="C328" s="75" t="s">
        <v>628</v>
      </c>
      <c r="D328" s="195">
        <v>0</v>
      </c>
      <c r="E328" s="68">
        <v>58712</v>
      </c>
      <c r="F328" s="68">
        <v>1444.32</v>
      </c>
      <c r="G328" s="68">
        <v>8121.1</v>
      </c>
      <c r="H328" s="92">
        <v>0</v>
      </c>
      <c r="I328" s="92">
        <v>0</v>
      </c>
      <c r="J328" s="92">
        <v>0</v>
      </c>
      <c r="K328" s="92">
        <v>0</v>
      </c>
      <c r="L328" s="92">
        <v>0</v>
      </c>
      <c r="M328" s="68">
        <f t="shared" si="8"/>
        <v>68277.42</v>
      </c>
      <c r="N328" s="94" t="s">
        <v>624</v>
      </c>
      <c r="O328" s="105"/>
      <c r="P328" s="94" t="s">
        <v>625</v>
      </c>
    </row>
    <row r="329" spans="1:16" s="2" customFormat="1" ht="9">
      <c r="A329" s="80" t="s">
        <v>1213</v>
      </c>
      <c r="B329" s="70">
        <v>2006</v>
      </c>
      <c r="C329" s="75" t="s">
        <v>629</v>
      </c>
      <c r="D329" s="195">
        <v>0</v>
      </c>
      <c r="E329" s="68">
        <v>59930</v>
      </c>
      <c r="F329" s="68">
        <v>1474.28</v>
      </c>
      <c r="G329" s="68">
        <v>8289.58</v>
      </c>
      <c r="H329" s="92">
        <v>0</v>
      </c>
      <c r="I329" s="92">
        <v>0</v>
      </c>
      <c r="J329" s="92">
        <v>0</v>
      </c>
      <c r="K329" s="92">
        <v>0</v>
      </c>
      <c r="L329" s="92">
        <v>0</v>
      </c>
      <c r="M329" s="68">
        <f t="shared" si="8"/>
        <v>69693.86</v>
      </c>
      <c r="N329" s="94" t="s">
        <v>624</v>
      </c>
      <c r="O329" s="105"/>
      <c r="P329" s="94" t="s">
        <v>625</v>
      </c>
    </row>
    <row r="330" spans="1:16" s="2" customFormat="1" ht="9">
      <c r="A330" s="80" t="s">
        <v>1213</v>
      </c>
      <c r="B330" s="70">
        <v>2006</v>
      </c>
      <c r="C330" s="75" t="s">
        <v>630</v>
      </c>
      <c r="D330" s="195">
        <v>0</v>
      </c>
      <c r="E330" s="68">
        <v>52590</v>
      </c>
      <c r="F330" s="68">
        <v>1293.71</v>
      </c>
      <c r="G330" s="68">
        <v>7274.3</v>
      </c>
      <c r="H330" s="92">
        <v>0</v>
      </c>
      <c r="I330" s="92">
        <v>0</v>
      </c>
      <c r="J330" s="92">
        <v>0</v>
      </c>
      <c r="K330" s="92">
        <v>0</v>
      </c>
      <c r="L330" s="92">
        <v>0</v>
      </c>
      <c r="M330" s="68">
        <f t="shared" si="8"/>
        <v>61158.01</v>
      </c>
      <c r="N330" s="94" t="s">
        <v>624</v>
      </c>
      <c r="O330" s="105"/>
      <c r="P330" s="94" t="s">
        <v>625</v>
      </c>
    </row>
    <row r="331" spans="1:16" s="2" customFormat="1" ht="9">
      <c r="A331" s="80" t="s">
        <v>1213</v>
      </c>
      <c r="B331" s="70">
        <v>2006</v>
      </c>
      <c r="C331" s="75" t="s">
        <v>631</v>
      </c>
      <c r="D331" s="195">
        <v>0</v>
      </c>
      <c r="E331" s="68">
        <v>12806</v>
      </c>
      <c r="F331" s="68">
        <v>315.03</v>
      </c>
      <c r="G331" s="68">
        <v>1771.34</v>
      </c>
      <c r="H331" s="92">
        <v>0</v>
      </c>
      <c r="I331" s="92">
        <v>0</v>
      </c>
      <c r="J331" s="92">
        <v>0</v>
      </c>
      <c r="K331" s="92">
        <v>0</v>
      </c>
      <c r="L331" s="92">
        <v>0</v>
      </c>
      <c r="M331" s="68">
        <f t="shared" si="8"/>
        <v>14892.37</v>
      </c>
      <c r="N331" s="94" t="s">
        <v>624</v>
      </c>
      <c r="O331" s="105"/>
      <c r="P331" s="94" t="s">
        <v>625</v>
      </c>
    </row>
    <row r="332" spans="1:16" s="2" customFormat="1" ht="9">
      <c r="A332" s="80" t="s">
        <v>709</v>
      </c>
      <c r="B332" s="70">
        <v>2006</v>
      </c>
      <c r="C332" s="75" t="s">
        <v>716</v>
      </c>
      <c r="D332" s="195">
        <v>1</v>
      </c>
      <c r="E332" s="68">
        <v>6600</v>
      </c>
      <c r="F332" s="68">
        <v>270.6</v>
      </c>
      <c r="G332" s="68">
        <v>1442.82</v>
      </c>
      <c r="H332" s="92">
        <v>0</v>
      </c>
      <c r="I332" s="92">
        <v>0</v>
      </c>
      <c r="J332" s="92">
        <v>0</v>
      </c>
      <c r="K332" s="92">
        <v>0</v>
      </c>
      <c r="L332" s="92">
        <v>0</v>
      </c>
      <c r="M332" s="68">
        <f t="shared" si="8"/>
        <v>8313.42</v>
      </c>
      <c r="N332" s="94" t="s">
        <v>717</v>
      </c>
      <c r="O332" s="105"/>
      <c r="P332" s="94" t="s">
        <v>718</v>
      </c>
    </row>
    <row r="333" spans="1:16" s="2" customFormat="1" ht="9">
      <c r="A333" s="80" t="s">
        <v>709</v>
      </c>
      <c r="B333" s="70">
        <v>2006</v>
      </c>
      <c r="C333" s="75" t="s">
        <v>710</v>
      </c>
      <c r="D333" s="195">
        <v>0</v>
      </c>
      <c r="E333" s="68">
        <v>6600</v>
      </c>
      <c r="F333" s="68">
        <v>48.84</v>
      </c>
      <c r="G333" s="68">
        <v>199.46</v>
      </c>
      <c r="H333" s="92">
        <v>0</v>
      </c>
      <c r="I333" s="92">
        <v>0</v>
      </c>
      <c r="J333" s="92">
        <v>0</v>
      </c>
      <c r="K333" s="92">
        <v>0</v>
      </c>
      <c r="L333" s="92">
        <v>0</v>
      </c>
      <c r="M333" s="68">
        <f t="shared" si="8"/>
        <v>6848.3</v>
      </c>
      <c r="N333" s="94" t="s">
        <v>717</v>
      </c>
      <c r="O333" s="105"/>
      <c r="P333" s="94" t="s">
        <v>718</v>
      </c>
    </row>
    <row r="334" spans="1:16" s="2" customFormat="1" ht="9">
      <c r="A334" s="80" t="s">
        <v>583</v>
      </c>
      <c r="B334" s="70">
        <v>2006</v>
      </c>
      <c r="C334" s="75" t="s">
        <v>645</v>
      </c>
      <c r="D334" s="195">
        <v>1</v>
      </c>
      <c r="E334" s="68">
        <v>3580.2</v>
      </c>
      <c r="F334" s="68">
        <v>151.44</v>
      </c>
      <c r="G334" s="68">
        <v>839.61</v>
      </c>
      <c r="H334" s="92">
        <v>0</v>
      </c>
      <c r="I334" s="92">
        <v>0</v>
      </c>
      <c r="J334" s="92">
        <v>0</v>
      </c>
      <c r="K334" s="92">
        <v>0</v>
      </c>
      <c r="L334" s="92">
        <v>0</v>
      </c>
      <c r="M334" s="68">
        <f t="shared" si="8"/>
        <v>4571.25</v>
      </c>
      <c r="N334" s="94" t="s">
        <v>648</v>
      </c>
      <c r="O334" s="105"/>
      <c r="P334" s="94" t="s">
        <v>649</v>
      </c>
    </row>
    <row r="335" spans="1:16" s="2" customFormat="1" ht="9">
      <c r="A335" s="80" t="s">
        <v>583</v>
      </c>
      <c r="B335" s="70">
        <v>2006</v>
      </c>
      <c r="C335" s="75" t="s">
        <v>646</v>
      </c>
      <c r="D335" s="195">
        <v>0</v>
      </c>
      <c r="E335" s="68">
        <v>3580.2</v>
      </c>
      <c r="F335" s="68">
        <v>31.14</v>
      </c>
      <c r="G335" s="68">
        <v>162.51</v>
      </c>
      <c r="H335" s="92">
        <v>0</v>
      </c>
      <c r="I335" s="92">
        <v>0</v>
      </c>
      <c r="J335" s="92">
        <v>0</v>
      </c>
      <c r="K335" s="92">
        <v>0</v>
      </c>
      <c r="L335" s="92">
        <v>0</v>
      </c>
      <c r="M335" s="68">
        <f t="shared" si="8"/>
        <v>3773.8499999999995</v>
      </c>
      <c r="N335" s="94" t="s">
        <v>648</v>
      </c>
      <c r="O335" s="105"/>
      <c r="P335" s="94" t="s">
        <v>649</v>
      </c>
    </row>
    <row r="336" spans="1:16" s="2" customFormat="1" ht="9">
      <c r="A336" s="80" t="s">
        <v>583</v>
      </c>
      <c r="B336" s="70">
        <v>2006</v>
      </c>
      <c r="C336" s="75" t="s">
        <v>647</v>
      </c>
      <c r="D336" s="195">
        <v>1</v>
      </c>
      <c r="E336" s="68">
        <v>1048.05</v>
      </c>
      <c r="F336" s="68">
        <v>44.33</v>
      </c>
      <c r="G336" s="68">
        <v>245.78</v>
      </c>
      <c r="H336" s="92">
        <v>0</v>
      </c>
      <c r="I336" s="92">
        <v>0</v>
      </c>
      <c r="J336" s="92">
        <v>0</v>
      </c>
      <c r="K336" s="92">
        <v>0</v>
      </c>
      <c r="L336" s="92">
        <v>0</v>
      </c>
      <c r="M336" s="68">
        <f t="shared" si="8"/>
        <v>1338.1599999999999</v>
      </c>
      <c r="N336" s="94" t="s">
        <v>648</v>
      </c>
      <c r="O336" s="105"/>
      <c r="P336" s="94" t="s">
        <v>649</v>
      </c>
    </row>
    <row r="337" spans="1:16" s="2" customFormat="1" ht="9">
      <c r="A337" s="80" t="s">
        <v>583</v>
      </c>
      <c r="B337" s="70">
        <v>2006</v>
      </c>
      <c r="C337" s="75" t="s">
        <v>650</v>
      </c>
      <c r="D337" s="195">
        <v>0</v>
      </c>
      <c r="E337" s="68">
        <v>1048.05</v>
      </c>
      <c r="F337" s="68">
        <v>9.11</v>
      </c>
      <c r="G337" s="68">
        <v>47.57</v>
      </c>
      <c r="H337" s="92">
        <v>0</v>
      </c>
      <c r="I337" s="92">
        <v>0</v>
      </c>
      <c r="J337" s="92">
        <v>0</v>
      </c>
      <c r="K337" s="92">
        <v>0</v>
      </c>
      <c r="L337" s="92">
        <v>0</v>
      </c>
      <c r="M337" s="68">
        <f t="shared" si="8"/>
        <v>1104.7299999999998</v>
      </c>
      <c r="N337" s="94" t="s">
        <v>648</v>
      </c>
      <c r="O337" s="105"/>
      <c r="P337" s="94" t="s">
        <v>649</v>
      </c>
    </row>
    <row r="338" spans="1:16" s="2" customFormat="1" ht="9">
      <c r="A338" s="80" t="s">
        <v>583</v>
      </c>
      <c r="B338" s="70">
        <v>2006</v>
      </c>
      <c r="C338" s="75" t="s">
        <v>651</v>
      </c>
      <c r="D338" s="195">
        <v>1</v>
      </c>
      <c r="E338" s="68">
        <v>6596.85</v>
      </c>
      <c r="F338" s="68">
        <v>279.04</v>
      </c>
      <c r="G338" s="68">
        <v>1547.07</v>
      </c>
      <c r="H338" s="92">
        <v>0</v>
      </c>
      <c r="I338" s="92">
        <v>0</v>
      </c>
      <c r="J338" s="92">
        <v>0</v>
      </c>
      <c r="K338" s="92">
        <v>0</v>
      </c>
      <c r="L338" s="92">
        <v>0</v>
      </c>
      <c r="M338" s="68">
        <f t="shared" si="8"/>
        <v>8422.960000000001</v>
      </c>
      <c r="N338" s="94" t="s">
        <v>648</v>
      </c>
      <c r="O338" s="105"/>
      <c r="P338" s="94" t="s">
        <v>649</v>
      </c>
    </row>
    <row r="339" spans="1:16" s="2" customFormat="1" ht="9">
      <c r="A339" s="80" t="s">
        <v>583</v>
      </c>
      <c r="B339" s="70">
        <v>2006</v>
      </c>
      <c r="C339" s="75" t="s">
        <v>652</v>
      </c>
      <c r="D339" s="195">
        <v>0</v>
      </c>
      <c r="E339" s="68">
        <v>6596.85</v>
      </c>
      <c r="F339" s="68">
        <v>57.39</v>
      </c>
      <c r="G339" s="68">
        <v>299.44</v>
      </c>
      <c r="H339" s="92">
        <v>0</v>
      </c>
      <c r="I339" s="92">
        <v>0</v>
      </c>
      <c r="J339" s="92">
        <v>0</v>
      </c>
      <c r="K339" s="92">
        <v>0</v>
      </c>
      <c r="L339" s="92">
        <v>0</v>
      </c>
      <c r="M339" s="68">
        <f t="shared" si="8"/>
        <v>6953.68</v>
      </c>
      <c r="N339" s="94" t="s">
        <v>648</v>
      </c>
      <c r="O339" s="105"/>
      <c r="P339" s="94" t="s">
        <v>649</v>
      </c>
    </row>
    <row r="340" spans="1:16" s="2" customFormat="1" ht="9">
      <c r="A340" s="80" t="s">
        <v>583</v>
      </c>
      <c r="B340" s="70">
        <v>2006</v>
      </c>
      <c r="C340" s="75" t="s">
        <v>661</v>
      </c>
      <c r="D340" s="195">
        <v>1</v>
      </c>
      <c r="E340" s="68">
        <v>6596.85</v>
      </c>
      <c r="F340" s="68">
        <v>279.04</v>
      </c>
      <c r="G340" s="68">
        <v>1547.07</v>
      </c>
      <c r="H340" s="92">
        <v>0</v>
      </c>
      <c r="I340" s="92">
        <v>0</v>
      </c>
      <c r="J340" s="92">
        <v>0</v>
      </c>
      <c r="K340" s="92">
        <v>0</v>
      </c>
      <c r="L340" s="92">
        <v>0</v>
      </c>
      <c r="M340" s="68">
        <f t="shared" si="8"/>
        <v>8422.960000000001</v>
      </c>
      <c r="N340" s="94" t="s">
        <v>648</v>
      </c>
      <c r="O340" s="105"/>
      <c r="P340" s="94" t="s">
        <v>649</v>
      </c>
    </row>
    <row r="341" spans="1:16" s="2" customFormat="1" ht="9">
      <c r="A341" s="80" t="s">
        <v>583</v>
      </c>
      <c r="B341" s="70">
        <v>2006</v>
      </c>
      <c r="C341" s="75" t="s">
        <v>662</v>
      </c>
      <c r="D341" s="195">
        <v>0</v>
      </c>
      <c r="E341" s="68">
        <v>6596.85</v>
      </c>
      <c r="F341" s="68">
        <v>57.39</v>
      </c>
      <c r="G341" s="68">
        <v>299.44</v>
      </c>
      <c r="H341" s="92">
        <v>0</v>
      </c>
      <c r="I341" s="92">
        <v>0</v>
      </c>
      <c r="J341" s="92">
        <v>0</v>
      </c>
      <c r="K341" s="92">
        <v>0</v>
      </c>
      <c r="L341" s="92">
        <v>0</v>
      </c>
      <c r="M341" s="68">
        <f t="shared" si="8"/>
        <v>6953.68</v>
      </c>
      <c r="N341" s="94" t="s">
        <v>648</v>
      </c>
      <c r="O341" s="105"/>
      <c r="P341" s="94" t="s">
        <v>649</v>
      </c>
    </row>
    <row r="342" spans="1:16" s="2" customFormat="1" ht="9">
      <c r="A342" s="80" t="s">
        <v>524</v>
      </c>
      <c r="B342" s="70">
        <v>2006</v>
      </c>
      <c r="C342" s="75" t="s">
        <v>525</v>
      </c>
      <c r="D342" s="195">
        <v>1</v>
      </c>
      <c r="E342" s="68">
        <v>9828</v>
      </c>
      <c r="F342" s="68">
        <v>341.03</v>
      </c>
      <c r="G342" s="68">
        <v>1677.88</v>
      </c>
      <c r="H342" s="92">
        <v>0</v>
      </c>
      <c r="I342" s="92">
        <v>0</v>
      </c>
      <c r="J342" s="92">
        <v>0</v>
      </c>
      <c r="K342" s="92">
        <v>0</v>
      </c>
      <c r="L342" s="92">
        <v>0</v>
      </c>
      <c r="M342" s="68">
        <f t="shared" si="8"/>
        <v>11846.91</v>
      </c>
      <c r="N342" s="94"/>
      <c r="O342" s="105" t="s">
        <v>529</v>
      </c>
      <c r="P342" s="94" t="s">
        <v>530</v>
      </c>
    </row>
    <row r="343" spans="1:16" s="2" customFormat="1" ht="9">
      <c r="A343" s="80" t="s">
        <v>524</v>
      </c>
      <c r="B343" s="70">
        <v>2006</v>
      </c>
      <c r="C343" s="75" t="s">
        <v>526</v>
      </c>
      <c r="D343" s="195">
        <v>1</v>
      </c>
      <c r="E343" s="68">
        <v>10057</v>
      </c>
      <c r="F343" s="68">
        <v>348.97</v>
      </c>
      <c r="G343" s="68">
        <v>1716.98</v>
      </c>
      <c r="H343" s="92">
        <v>0</v>
      </c>
      <c r="I343" s="92">
        <v>0</v>
      </c>
      <c r="J343" s="92">
        <v>0</v>
      </c>
      <c r="K343" s="92">
        <v>0</v>
      </c>
      <c r="L343" s="92">
        <v>0</v>
      </c>
      <c r="M343" s="68">
        <f t="shared" si="8"/>
        <v>12122.949999999999</v>
      </c>
      <c r="N343" s="94"/>
      <c r="O343" s="105" t="s">
        <v>529</v>
      </c>
      <c r="P343" s="94" t="s">
        <v>530</v>
      </c>
    </row>
    <row r="344" spans="1:16" s="2" customFormat="1" ht="9">
      <c r="A344" s="80" t="s">
        <v>524</v>
      </c>
      <c r="B344" s="70">
        <v>2006</v>
      </c>
      <c r="C344" s="75" t="s">
        <v>527</v>
      </c>
      <c r="D344" s="195">
        <v>1</v>
      </c>
      <c r="E344" s="68">
        <v>9940</v>
      </c>
      <c r="F344" s="68">
        <v>344.9</v>
      </c>
      <c r="G344" s="68">
        <v>1697</v>
      </c>
      <c r="H344" s="92">
        <v>0</v>
      </c>
      <c r="I344" s="92">
        <v>0</v>
      </c>
      <c r="J344" s="92">
        <v>0</v>
      </c>
      <c r="K344" s="92">
        <v>0</v>
      </c>
      <c r="L344" s="92">
        <v>0</v>
      </c>
      <c r="M344" s="68">
        <f t="shared" si="8"/>
        <v>11981.9</v>
      </c>
      <c r="N344" s="94"/>
      <c r="O344" s="105" t="s">
        <v>529</v>
      </c>
      <c r="P344" s="94" t="s">
        <v>530</v>
      </c>
    </row>
    <row r="345" spans="1:16" s="2" customFormat="1" ht="9">
      <c r="A345" s="80" t="s">
        <v>524</v>
      </c>
      <c r="B345" s="70">
        <v>2006</v>
      </c>
      <c r="C345" s="75" t="s">
        <v>528</v>
      </c>
      <c r="D345" s="195">
        <v>1</v>
      </c>
      <c r="E345" s="68">
        <v>12327</v>
      </c>
      <c r="F345" s="68">
        <v>427.74</v>
      </c>
      <c r="G345" s="68">
        <v>2104.53</v>
      </c>
      <c r="H345" s="92">
        <v>0</v>
      </c>
      <c r="I345" s="92">
        <v>0</v>
      </c>
      <c r="J345" s="92">
        <v>0</v>
      </c>
      <c r="K345" s="92">
        <v>0</v>
      </c>
      <c r="L345" s="92">
        <v>0</v>
      </c>
      <c r="M345" s="68">
        <f t="shared" si="8"/>
        <v>14859.27</v>
      </c>
      <c r="N345" s="94"/>
      <c r="O345" s="105" t="s">
        <v>529</v>
      </c>
      <c r="P345" s="94" t="s">
        <v>530</v>
      </c>
    </row>
    <row r="346" spans="1:16" s="2" customFormat="1" ht="9">
      <c r="A346" s="80" t="s">
        <v>524</v>
      </c>
      <c r="B346" s="70">
        <v>2006</v>
      </c>
      <c r="C346" s="75" t="s">
        <v>406</v>
      </c>
      <c r="D346" s="195">
        <v>0</v>
      </c>
      <c r="E346" s="68">
        <v>8286</v>
      </c>
      <c r="F346" s="68">
        <v>5.38</v>
      </c>
      <c r="G346" s="68">
        <v>994.97</v>
      </c>
      <c r="H346" s="92">
        <v>0</v>
      </c>
      <c r="I346" s="92">
        <v>0</v>
      </c>
      <c r="J346" s="92">
        <v>0</v>
      </c>
      <c r="K346" s="92">
        <v>0</v>
      </c>
      <c r="L346" s="92">
        <v>0</v>
      </c>
      <c r="M346" s="68">
        <f t="shared" si="8"/>
        <v>9286.349999999999</v>
      </c>
      <c r="N346" s="94"/>
      <c r="O346" s="105" t="s">
        <v>410</v>
      </c>
      <c r="P346" s="94" t="s">
        <v>411</v>
      </c>
    </row>
    <row r="347" spans="1:16" s="2" customFormat="1" ht="9">
      <c r="A347" s="80" t="s">
        <v>524</v>
      </c>
      <c r="B347" s="70">
        <v>2006</v>
      </c>
      <c r="C347" s="75" t="s">
        <v>407</v>
      </c>
      <c r="D347" s="195">
        <v>0</v>
      </c>
      <c r="E347" s="68">
        <v>8400</v>
      </c>
      <c r="F347" s="68">
        <v>5.46</v>
      </c>
      <c r="G347" s="68">
        <v>1008.65</v>
      </c>
      <c r="H347" s="92">
        <v>0</v>
      </c>
      <c r="I347" s="92">
        <v>0</v>
      </c>
      <c r="J347" s="92">
        <v>0</v>
      </c>
      <c r="K347" s="92">
        <v>0</v>
      </c>
      <c r="L347" s="92">
        <v>0</v>
      </c>
      <c r="M347" s="68">
        <f t="shared" si="8"/>
        <v>9414.109999999999</v>
      </c>
      <c r="N347" s="94"/>
      <c r="O347" s="105" t="s">
        <v>410</v>
      </c>
      <c r="P347" s="94" t="s">
        <v>411</v>
      </c>
    </row>
    <row r="348" spans="1:16" s="2" customFormat="1" ht="9">
      <c r="A348" s="80" t="s">
        <v>524</v>
      </c>
      <c r="B348" s="70">
        <v>2006</v>
      </c>
      <c r="C348" s="75" t="s">
        <v>408</v>
      </c>
      <c r="D348" s="195">
        <v>0</v>
      </c>
      <c r="E348" s="68">
        <v>8628</v>
      </c>
      <c r="F348" s="68">
        <v>5.61</v>
      </c>
      <c r="G348" s="68">
        <v>1036.03</v>
      </c>
      <c r="H348" s="92">
        <v>0</v>
      </c>
      <c r="I348" s="92">
        <v>0</v>
      </c>
      <c r="J348" s="92">
        <v>0</v>
      </c>
      <c r="K348" s="92">
        <v>0</v>
      </c>
      <c r="L348" s="92">
        <v>0</v>
      </c>
      <c r="M348" s="68">
        <f t="shared" si="8"/>
        <v>9669.640000000001</v>
      </c>
      <c r="N348" s="94"/>
      <c r="O348" s="105" t="s">
        <v>410</v>
      </c>
      <c r="P348" s="94" t="s">
        <v>411</v>
      </c>
    </row>
    <row r="349" spans="1:16" s="2" customFormat="1" ht="9">
      <c r="A349" s="80" t="s">
        <v>524</v>
      </c>
      <c r="B349" s="70">
        <v>2006</v>
      </c>
      <c r="C349" s="75" t="s">
        <v>409</v>
      </c>
      <c r="D349" s="195">
        <v>0</v>
      </c>
      <c r="E349" s="68">
        <v>10704</v>
      </c>
      <c r="F349" s="68">
        <v>6.95</v>
      </c>
      <c r="G349" s="68">
        <v>1285.31</v>
      </c>
      <c r="H349" s="92">
        <v>0</v>
      </c>
      <c r="I349" s="92">
        <v>0</v>
      </c>
      <c r="J349" s="92">
        <v>0</v>
      </c>
      <c r="K349" s="92">
        <v>0</v>
      </c>
      <c r="L349" s="92">
        <v>0</v>
      </c>
      <c r="M349" s="68">
        <f t="shared" si="8"/>
        <v>11996.26</v>
      </c>
      <c r="N349" s="94"/>
      <c r="O349" s="105" t="s">
        <v>410</v>
      </c>
      <c r="P349" s="94" t="s">
        <v>411</v>
      </c>
    </row>
    <row r="350" spans="1:16" s="2" customFormat="1" ht="18">
      <c r="A350" s="36" t="s">
        <v>355</v>
      </c>
      <c r="B350" s="70">
        <v>2006</v>
      </c>
      <c r="C350" s="75" t="s">
        <v>565</v>
      </c>
      <c r="D350" s="195">
        <v>1</v>
      </c>
      <c r="E350" s="68">
        <v>7884</v>
      </c>
      <c r="F350" s="68">
        <v>212.88</v>
      </c>
      <c r="G350" s="68">
        <v>1336.08</v>
      </c>
      <c r="H350" s="92">
        <v>0</v>
      </c>
      <c r="I350" s="92">
        <v>0</v>
      </c>
      <c r="J350" s="92">
        <v>0</v>
      </c>
      <c r="K350" s="92">
        <v>0</v>
      </c>
      <c r="L350" s="92">
        <v>0</v>
      </c>
      <c r="M350" s="68">
        <f t="shared" si="8"/>
        <v>9432.96</v>
      </c>
      <c r="N350" s="94" t="s">
        <v>581</v>
      </c>
      <c r="O350" s="105"/>
      <c r="P350" s="94" t="s">
        <v>568</v>
      </c>
    </row>
    <row r="351" spans="1:16" s="2" customFormat="1" ht="18">
      <c r="A351" s="36" t="s">
        <v>355</v>
      </c>
      <c r="B351" s="70">
        <v>2006</v>
      </c>
      <c r="C351" s="75" t="s">
        <v>566</v>
      </c>
      <c r="D351" s="195">
        <v>1</v>
      </c>
      <c r="E351" s="68">
        <v>11430</v>
      </c>
      <c r="F351" s="68">
        <v>308.58</v>
      </c>
      <c r="G351" s="68">
        <v>1936.71</v>
      </c>
      <c r="H351" s="92">
        <v>0</v>
      </c>
      <c r="I351" s="92">
        <v>0</v>
      </c>
      <c r="J351" s="92">
        <v>0</v>
      </c>
      <c r="K351" s="92">
        <v>0</v>
      </c>
      <c r="L351" s="92">
        <v>0</v>
      </c>
      <c r="M351" s="68">
        <f t="shared" si="8"/>
        <v>13675.29</v>
      </c>
      <c r="N351" s="94" t="s">
        <v>581</v>
      </c>
      <c r="O351" s="105"/>
      <c r="P351" s="94" t="s">
        <v>568</v>
      </c>
    </row>
    <row r="352" spans="1:16" s="2" customFormat="1" ht="18">
      <c r="A352" s="36" t="s">
        <v>355</v>
      </c>
      <c r="B352" s="70">
        <v>2006</v>
      </c>
      <c r="C352" s="75" t="s">
        <v>567</v>
      </c>
      <c r="D352" s="195">
        <v>1</v>
      </c>
      <c r="E352" s="68">
        <v>8172</v>
      </c>
      <c r="F352" s="68">
        <v>220.66</v>
      </c>
      <c r="G352" s="68">
        <v>1384.91</v>
      </c>
      <c r="H352" s="92">
        <v>0</v>
      </c>
      <c r="I352" s="92">
        <v>0</v>
      </c>
      <c r="J352" s="92">
        <v>0</v>
      </c>
      <c r="K352" s="92">
        <v>0</v>
      </c>
      <c r="L352" s="92">
        <v>0</v>
      </c>
      <c r="M352" s="68">
        <f t="shared" si="8"/>
        <v>9777.57</v>
      </c>
      <c r="N352" s="94" t="s">
        <v>581</v>
      </c>
      <c r="O352" s="105"/>
      <c r="P352" s="94" t="s">
        <v>568</v>
      </c>
    </row>
    <row r="353" spans="1:16" s="2" customFormat="1" ht="18">
      <c r="A353" s="36" t="s">
        <v>355</v>
      </c>
      <c r="B353" s="70">
        <v>2006</v>
      </c>
      <c r="C353" s="75" t="s">
        <v>569</v>
      </c>
      <c r="D353" s="195">
        <v>1</v>
      </c>
      <c r="E353" s="68">
        <v>7530</v>
      </c>
      <c r="F353" s="68">
        <v>203.31</v>
      </c>
      <c r="G353" s="68">
        <v>1276.02</v>
      </c>
      <c r="H353" s="92">
        <v>0</v>
      </c>
      <c r="I353" s="92">
        <v>0</v>
      </c>
      <c r="J353" s="92">
        <v>0</v>
      </c>
      <c r="K353" s="92">
        <v>0</v>
      </c>
      <c r="L353" s="92">
        <v>0</v>
      </c>
      <c r="M353" s="68">
        <f t="shared" si="8"/>
        <v>9009.33</v>
      </c>
      <c r="N353" s="94" t="s">
        <v>581</v>
      </c>
      <c r="O353" s="105"/>
      <c r="P353" s="94" t="s">
        <v>568</v>
      </c>
    </row>
    <row r="354" spans="1:16" s="2" customFormat="1" ht="18">
      <c r="A354" s="36" t="s">
        <v>355</v>
      </c>
      <c r="B354" s="70">
        <v>2006</v>
      </c>
      <c r="C354" s="75" t="s">
        <v>570</v>
      </c>
      <c r="D354" s="195">
        <v>1</v>
      </c>
      <c r="E354" s="68">
        <v>11514</v>
      </c>
      <c r="F354" s="68">
        <v>310.85</v>
      </c>
      <c r="G354" s="68">
        <v>1950.97</v>
      </c>
      <c r="H354" s="92">
        <v>0</v>
      </c>
      <c r="I354" s="92">
        <v>0</v>
      </c>
      <c r="J354" s="92">
        <v>0</v>
      </c>
      <c r="K354" s="92">
        <v>0</v>
      </c>
      <c r="L354" s="92">
        <v>0</v>
      </c>
      <c r="M354" s="68">
        <f t="shared" si="8"/>
        <v>13775.82</v>
      </c>
      <c r="N354" s="94" t="s">
        <v>581</v>
      </c>
      <c r="O354" s="105"/>
      <c r="P354" s="94" t="s">
        <v>568</v>
      </c>
    </row>
    <row r="355" spans="1:16" s="2" customFormat="1" ht="18">
      <c r="A355" s="36" t="s">
        <v>355</v>
      </c>
      <c r="B355" s="70">
        <v>2006</v>
      </c>
      <c r="C355" s="75" t="s">
        <v>571</v>
      </c>
      <c r="D355" s="195">
        <v>1</v>
      </c>
      <c r="E355" s="68">
        <v>11379</v>
      </c>
      <c r="F355" s="68">
        <v>307.2</v>
      </c>
      <c r="G355" s="68">
        <v>1928.07</v>
      </c>
      <c r="H355" s="92">
        <v>0</v>
      </c>
      <c r="I355" s="92">
        <v>0</v>
      </c>
      <c r="J355" s="92">
        <v>0</v>
      </c>
      <c r="K355" s="92">
        <v>0</v>
      </c>
      <c r="L355" s="92">
        <v>0</v>
      </c>
      <c r="M355" s="68">
        <f t="shared" si="8"/>
        <v>13614.27</v>
      </c>
      <c r="N355" s="94" t="s">
        <v>581</v>
      </c>
      <c r="O355" s="105"/>
      <c r="P355" s="94" t="s">
        <v>568</v>
      </c>
    </row>
    <row r="356" spans="1:16" s="2" customFormat="1" ht="18">
      <c r="A356" s="36" t="s">
        <v>355</v>
      </c>
      <c r="B356" s="70">
        <v>2006</v>
      </c>
      <c r="C356" s="75" t="s">
        <v>572</v>
      </c>
      <c r="D356" s="195">
        <v>1</v>
      </c>
      <c r="E356" s="68">
        <v>11514</v>
      </c>
      <c r="F356" s="68">
        <v>310.85</v>
      </c>
      <c r="G356" s="68">
        <v>1950.97</v>
      </c>
      <c r="H356" s="92">
        <v>0</v>
      </c>
      <c r="I356" s="92">
        <v>0</v>
      </c>
      <c r="J356" s="92">
        <v>0</v>
      </c>
      <c r="K356" s="92">
        <v>0</v>
      </c>
      <c r="L356" s="92">
        <v>0</v>
      </c>
      <c r="M356" s="68">
        <f t="shared" si="8"/>
        <v>13775.82</v>
      </c>
      <c r="N356" s="94" t="s">
        <v>581</v>
      </c>
      <c r="O356" s="105"/>
      <c r="P356" s="94" t="s">
        <v>568</v>
      </c>
    </row>
    <row r="357" spans="1:16" s="2" customFormat="1" ht="18">
      <c r="A357" s="36" t="s">
        <v>355</v>
      </c>
      <c r="B357" s="70">
        <v>2006</v>
      </c>
      <c r="C357" s="75" t="s">
        <v>573</v>
      </c>
      <c r="D357" s="195">
        <v>1</v>
      </c>
      <c r="E357" s="68">
        <v>11295</v>
      </c>
      <c r="F357" s="68">
        <v>305</v>
      </c>
      <c r="G357" s="68">
        <v>1914.24</v>
      </c>
      <c r="H357" s="92">
        <v>0</v>
      </c>
      <c r="I357" s="92">
        <v>0</v>
      </c>
      <c r="J357" s="92">
        <v>0</v>
      </c>
      <c r="K357" s="92">
        <v>0</v>
      </c>
      <c r="L357" s="92">
        <v>0</v>
      </c>
      <c r="M357" s="68">
        <f t="shared" si="8"/>
        <v>13514.24</v>
      </c>
      <c r="N357" s="94" t="s">
        <v>581</v>
      </c>
      <c r="O357" s="105"/>
      <c r="P357" s="94" t="s">
        <v>568</v>
      </c>
    </row>
    <row r="358" spans="1:16" s="2" customFormat="1" ht="18">
      <c r="A358" s="36" t="s">
        <v>355</v>
      </c>
      <c r="B358" s="70">
        <v>2006</v>
      </c>
      <c r="C358" s="75" t="s">
        <v>574</v>
      </c>
      <c r="D358" s="195">
        <v>1</v>
      </c>
      <c r="E358" s="68">
        <v>6741</v>
      </c>
      <c r="F358" s="68">
        <v>181.97</v>
      </c>
      <c r="G358" s="68">
        <v>1142.06</v>
      </c>
      <c r="H358" s="92">
        <v>0</v>
      </c>
      <c r="I358" s="92">
        <v>0</v>
      </c>
      <c r="J358" s="92">
        <v>0</v>
      </c>
      <c r="K358" s="92">
        <v>0</v>
      </c>
      <c r="L358" s="92">
        <v>0</v>
      </c>
      <c r="M358" s="68">
        <f t="shared" si="8"/>
        <v>8065.030000000001</v>
      </c>
      <c r="N358" s="94" t="s">
        <v>581</v>
      </c>
      <c r="O358" s="105"/>
      <c r="P358" s="94" t="s">
        <v>568</v>
      </c>
    </row>
    <row r="359" spans="1:16" s="2" customFormat="1" ht="18">
      <c r="A359" s="36" t="s">
        <v>355</v>
      </c>
      <c r="B359" s="70">
        <v>2006</v>
      </c>
      <c r="C359" s="75" t="s">
        <v>575</v>
      </c>
      <c r="D359" s="195">
        <v>1</v>
      </c>
      <c r="E359" s="68">
        <v>7506</v>
      </c>
      <c r="F359" s="68">
        <v>202.62</v>
      </c>
      <c r="G359" s="68">
        <v>1271.69</v>
      </c>
      <c r="H359" s="92">
        <v>0</v>
      </c>
      <c r="I359" s="92">
        <v>0</v>
      </c>
      <c r="J359" s="92">
        <v>0</v>
      </c>
      <c r="K359" s="92">
        <v>0</v>
      </c>
      <c r="L359" s="92">
        <v>0</v>
      </c>
      <c r="M359" s="68">
        <f t="shared" si="8"/>
        <v>8980.31</v>
      </c>
      <c r="N359" s="94" t="s">
        <v>581</v>
      </c>
      <c r="O359" s="105"/>
      <c r="P359" s="94" t="s">
        <v>568</v>
      </c>
    </row>
    <row r="360" spans="1:16" s="2" customFormat="1" ht="18">
      <c r="A360" s="36" t="s">
        <v>355</v>
      </c>
      <c r="B360" s="70">
        <v>2006</v>
      </c>
      <c r="C360" s="75" t="s">
        <v>576</v>
      </c>
      <c r="D360" s="195">
        <v>1</v>
      </c>
      <c r="E360" s="68">
        <v>11361</v>
      </c>
      <c r="F360" s="68">
        <v>306.72</v>
      </c>
      <c r="G360" s="68">
        <v>1925.05</v>
      </c>
      <c r="H360" s="92">
        <v>0</v>
      </c>
      <c r="I360" s="92">
        <v>0</v>
      </c>
      <c r="J360" s="92">
        <v>0</v>
      </c>
      <c r="K360" s="92">
        <v>0</v>
      </c>
      <c r="L360" s="92">
        <v>0</v>
      </c>
      <c r="M360" s="68">
        <f t="shared" si="8"/>
        <v>13592.769999999999</v>
      </c>
      <c r="N360" s="94" t="s">
        <v>581</v>
      </c>
      <c r="O360" s="105"/>
      <c r="P360" s="94" t="s">
        <v>568</v>
      </c>
    </row>
    <row r="361" spans="1:16" s="2" customFormat="1" ht="18">
      <c r="A361" s="36" t="s">
        <v>355</v>
      </c>
      <c r="B361" s="70">
        <v>2006</v>
      </c>
      <c r="C361" s="75" t="s">
        <v>577</v>
      </c>
      <c r="D361" s="195">
        <v>1</v>
      </c>
      <c r="E361" s="68">
        <v>5679</v>
      </c>
      <c r="F361" s="68">
        <v>153.32</v>
      </c>
      <c r="G361" s="68">
        <v>962.3</v>
      </c>
      <c r="H361" s="92">
        <v>0</v>
      </c>
      <c r="I361" s="92">
        <v>0</v>
      </c>
      <c r="J361" s="92">
        <v>0</v>
      </c>
      <c r="K361" s="92">
        <v>0</v>
      </c>
      <c r="L361" s="92">
        <v>0</v>
      </c>
      <c r="M361" s="68">
        <f t="shared" si="8"/>
        <v>6794.62</v>
      </c>
      <c r="N361" s="94" t="s">
        <v>581</v>
      </c>
      <c r="O361" s="105"/>
      <c r="P361" s="94" t="s">
        <v>568</v>
      </c>
    </row>
    <row r="362" spans="1:16" s="2" customFormat="1" ht="18">
      <c r="A362" s="36" t="s">
        <v>355</v>
      </c>
      <c r="B362" s="70">
        <v>2006</v>
      </c>
      <c r="C362" s="75" t="s">
        <v>578</v>
      </c>
      <c r="D362" s="195">
        <v>1</v>
      </c>
      <c r="E362" s="68">
        <v>5670</v>
      </c>
      <c r="F362" s="68">
        <v>153.12</v>
      </c>
      <c r="G362" s="68">
        <v>961.01</v>
      </c>
      <c r="H362" s="92">
        <v>0</v>
      </c>
      <c r="I362" s="92">
        <v>0</v>
      </c>
      <c r="J362" s="92">
        <v>0</v>
      </c>
      <c r="K362" s="92">
        <v>0</v>
      </c>
      <c r="L362" s="92">
        <v>0</v>
      </c>
      <c r="M362" s="68">
        <f t="shared" si="8"/>
        <v>6784.13</v>
      </c>
      <c r="N362" s="94" t="s">
        <v>581</v>
      </c>
      <c r="O362" s="105"/>
      <c r="P362" s="94" t="s">
        <v>568</v>
      </c>
    </row>
    <row r="363" spans="1:16" s="2" customFormat="1" ht="18">
      <c r="A363" s="36" t="s">
        <v>355</v>
      </c>
      <c r="B363" s="70">
        <v>2006</v>
      </c>
      <c r="C363" s="75" t="s">
        <v>579</v>
      </c>
      <c r="D363" s="195">
        <v>1</v>
      </c>
      <c r="E363" s="68">
        <v>7554</v>
      </c>
      <c r="F363" s="68">
        <v>203.93</v>
      </c>
      <c r="G363" s="68">
        <v>1279.9</v>
      </c>
      <c r="H363" s="92">
        <v>0</v>
      </c>
      <c r="I363" s="92">
        <v>0</v>
      </c>
      <c r="J363" s="92">
        <v>0</v>
      </c>
      <c r="K363" s="92">
        <v>0</v>
      </c>
      <c r="L363" s="92">
        <v>0</v>
      </c>
      <c r="M363" s="68">
        <f t="shared" si="8"/>
        <v>9037.83</v>
      </c>
      <c r="N363" s="94" t="s">
        <v>581</v>
      </c>
      <c r="O363" s="105"/>
      <c r="P363" s="94" t="s">
        <v>568</v>
      </c>
    </row>
    <row r="364" spans="1:16" s="2" customFormat="1" ht="18">
      <c r="A364" s="36" t="s">
        <v>355</v>
      </c>
      <c r="B364" s="70">
        <v>2006</v>
      </c>
      <c r="C364" s="75" t="s">
        <v>580</v>
      </c>
      <c r="D364" s="195">
        <v>1</v>
      </c>
      <c r="E364" s="68">
        <v>11304</v>
      </c>
      <c r="F364" s="68">
        <v>305.21</v>
      </c>
      <c r="G364" s="68">
        <v>1915.54</v>
      </c>
      <c r="H364" s="92">
        <v>0</v>
      </c>
      <c r="I364" s="92">
        <v>0</v>
      </c>
      <c r="J364" s="92">
        <v>0</v>
      </c>
      <c r="K364" s="92">
        <v>0</v>
      </c>
      <c r="L364" s="92">
        <v>0</v>
      </c>
      <c r="M364" s="68">
        <f t="shared" si="8"/>
        <v>13524.75</v>
      </c>
      <c r="N364" s="94" t="s">
        <v>582</v>
      </c>
      <c r="O364" s="105"/>
      <c r="P364" s="94" t="s">
        <v>568</v>
      </c>
    </row>
    <row r="365" spans="1:16" s="2" customFormat="1" ht="9">
      <c r="A365" s="36" t="s">
        <v>520</v>
      </c>
      <c r="B365" s="70">
        <v>2006</v>
      </c>
      <c r="C365" s="75" t="s">
        <v>521</v>
      </c>
      <c r="D365" s="195">
        <v>1</v>
      </c>
      <c r="E365" s="68">
        <v>1637.1</v>
      </c>
      <c r="F365" s="68">
        <v>71.7</v>
      </c>
      <c r="G365" s="68">
        <v>435.74</v>
      </c>
      <c r="H365" s="92">
        <v>0</v>
      </c>
      <c r="I365" s="92">
        <v>0</v>
      </c>
      <c r="J365" s="92">
        <v>0</v>
      </c>
      <c r="K365" s="92">
        <v>0</v>
      </c>
      <c r="L365" s="92">
        <v>0</v>
      </c>
      <c r="M365" s="68">
        <f t="shared" si="8"/>
        <v>2144.54</v>
      </c>
      <c r="N365" s="94" t="s">
        <v>522</v>
      </c>
      <c r="O365" s="105"/>
      <c r="P365" s="94" t="s">
        <v>523</v>
      </c>
    </row>
    <row r="366" spans="1:16" s="2" customFormat="1" ht="9">
      <c r="A366" s="36" t="s">
        <v>520</v>
      </c>
      <c r="B366" s="70">
        <v>2006</v>
      </c>
      <c r="C366" s="75" t="s">
        <v>317</v>
      </c>
      <c r="D366" s="195">
        <v>0</v>
      </c>
      <c r="E366" s="68">
        <v>1637.1</v>
      </c>
      <c r="F366" s="68">
        <v>16.53</v>
      </c>
      <c r="G366" s="68">
        <v>124.02</v>
      </c>
      <c r="H366" s="92">
        <v>0</v>
      </c>
      <c r="I366" s="92">
        <v>0</v>
      </c>
      <c r="J366" s="92">
        <v>0</v>
      </c>
      <c r="K366" s="92">
        <v>0</v>
      </c>
      <c r="L366" s="92">
        <v>0</v>
      </c>
      <c r="M366" s="68">
        <f t="shared" si="8"/>
        <v>1777.6499999999999</v>
      </c>
      <c r="N366" s="94" t="s">
        <v>522</v>
      </c>
      <c r="O366" s="105"/>
      <c r="P366" s="94" t="s">
        <v>523</v>
      </c>
    </row>
    <row r="367" spans="1:16" s="2" customFormat="1" ht="8.25" customHeight="1">
      <c r="A367" s="36" t="s">
        <v>376</v>
      </c>
      <c r="B367" s="70">
        <v>2006</v>
      </c>
      <c r="C367" s="75" t="s">
        <v>377</v>
      </c>
      <c r="D367" s="195">
        <v>1</v>
      </c>
      <c r="E367" s="68">
        <v>20764.5</v>
      </c>
      <c r="F367" s="68">
        <v>795.28</v>
      </c>
      <c r="G367" s="68">
        <v>3880.76</v>
      </c>
      <c r="H367" s="92">
        <v>0</v>
      </c>
      <c r="I367" s="92">
        <v>0</v>
      </c>
      <c r="J367" s="92">
        <v>0</v>
      </c>
      <c r="K367" s="92">
        <v>0</v>
      </c>
      <c r="L367" s="92">
        <v>0</v>
      </c>
      <c r="M367" s="68">
        <f t="shared" si="8"/>
        <v>25440.54</v>
      </c>
      <c r="N367" s="94"/>
      <c r="O367" s="105" t="s">
        <v>378</v>
      </c>
      <c r="P367" s="94" t="s">
        <v>379</v>
      </c>
    </row>
    <row r="368" spans="1:16" s="2" customFormat="1" ht="9">
      <c r="A368" s="36" t="s">
        <v>636</v>
      </c>
      <c r="B368" s="70">
        <v>2006</v>
      </c>
      <c r="C368" s="75" t="s">
        <v>199</v>
      </c>
      <c r="D368" s="195">
        <v>1</v>
      </c>
      <c r="E368" s="68">
        <v>76036</v>
      </c>
      <c r="F368" s="68">
        <v>1246.99</v>
      </c>
      <c r="G368" s="68">
        <v>6955.46</v>
      </c>
      <c r="H368" s="92">
        <v>0</v>
      </c>
      <c r="I368" s="92">
        <v>0</v>
      </c>
      <c r="J368" s="92">
        <v>0</v>
      </c>
      <c r="K368" s="92">
        <v>0</v>
      </c>
      <c r="L368" s="92">
        <v>0</v>
      </c>
      <c r="M368" s="68">
        <f t="shared" si="8"/>
        <v>84238.45000000001</v>
      </c>
      <c r="N368" s="94" t="s">
        <v>638</v>
      </c>
      <c r="O368" s="105"/>
      <c r="P368" s="94" t="s">
        <v>637</v>
      </c>
    </row>
    <row r="369" spans="1:16" s="2" customFormat="1" ht="9">
      <c r="A369" s="36" t="s">
        <v>636</v>
      </c>
      <c r="B369" s="70">
        <v>2006</v>
      </c>
      <c r="C369" s="75" t="s">
        <v>200</v>
      </c>
      <c r="D369" s="195">
        <v>0</v>
      </c>
      <c r="E369" s="68">
        <v>88476</v>
      </c>
      <c r="F369" s="68">
        <v>1451</v>
      </c>
      <c r="G369" s="68">
        <v>8093.43</v>
      </c>
      <c r="H369" s="92">
        <v>0</v>
      </c>
      <c r="I369" s="92">
        <v>0</v>
      </c>
      <c r="J369" s="92">
        <v>0</v>
      </c>
      <c r="K369" s="92">
        <v>0</v>
      </c>
      <c r="L369" s="92">
        <v>0</v>
      </c>
      <c r="M369" s="68">
        <f t="shared" si="8"/>
        <v>98020.43</v>
      </c>
      <c r="N369" s="94" t="s">
        <v>638</v>
      </c>
      <c r="O369" s="105"/>
      <c r="P369" s="94" t="s">
        <v>637</v>
      </c>
    </row>
    <row r="370" spans="1:16" s="2" customFormat="1" ht="9">
      <c r="A370" s="36" t="s">
        <v>636</v>
      </c>
      <c r="B370" s="70">
        <v>2006</v>
      </c>
      <c r="C370" s="75" t="s">
        <v>201</v>
      </c>
      <c r="D370" s="195">
        <v>0</v>
      </c>
      <c r="E370" s="68">
        <v>91700</v>
      </c>
      <c r="F370" s="68">
        <v>1503.88</v>
      </c>
      <c r="G370" s="68">
        <v>8388.34</v>
      </c>
      <c r="H370" s="92">
        <v>0</v>
      </c>
      <c r="I370" s="92">
        <v>0</v>
      </c>
      <c r="J370" s="92">
        <v>0</v>
      </c>
      <c r="K370" s="92">
        <v>0</v>
      </c>
      <c r="L370" s="92">
        <v>0</v>
      </c>
      <c r="M370" s="68">
        <f t="shared" si="8"/>
        <v>101592.22</v>
      </c>
      <c r="N370" s="94" t="s">
        <v>638</v>
      </c>
      <c r="O370" s="105"/>
      <c r="P370" s="94" t="s">
        <v>637</v>
      </c>
    </row>
    <row r="371" spans="1:16" s="2" customFormat="1" ht="9">
      <c r="A371" s="36" t="s">
        <v>636</v>
      </c>
      <c r="B371" s="70">
        <v>2006</v>
      </c>
      <c r="C371" s="75" t="s">
        <v>202</v>
      </c>
      <c r="D371" s="195">
        <v>0</v>
      </c>
      <c r="E371" s="68">
        <v>42265</v>
      </c>
      <c r="F371" s="68">
        <v>650.88</v>
      </c>
      <c r="G371" s="68">
        <v>5793.63</v>
      </c>
      <c r="H371" s="92">
        <v>2958.5</v>
      </c>
      <c r="I371" s="92">
        <v>45.56</v>
      </c>
      <c r="J371" s="92">
        <v>405.54</v>
      </c>
      <c r="K371" s="92">
        <v>0</v>
      </c>
      <c r="L371" s="92">
        <v>0</v>
      </c>
      <c r="M371" s="68">
        <f t="shared" si="8"/>
        <v>52119.10999999999</v>
      </c>
      <c r="N371" s="94" t="s">
        <v>197</v>
      </c>
      <c r="O371" s="105"/>
      <c r="P371" s="94" t="s">
        <v>198</v>
      </c>
    </row>
    <row r="372" spans="1:16" s="2" customFormat="1" ht="9">
      <c r="A372" s="36" t="s">
        <v>784</v>
      </c>
      <c r="B372" s="70">
        <v>2006</v>
      </c>
      <c r="C372" s="75" t="s">
        <v>785</v>
      </c>
      <c r="D372" s="195">
        <v>1</v>
      </c>
      <c r="E372" s="68">
        <v>12076.8</v>
      </c>
      <c r="F372" s="68">
        <v>1092.97</v>
      </c>
      <c r="G372" s="68">
        <v>3388.23</v>
      </c>
      <c r="H372" s="92">
        <v>0</v>
      </c>
      <c r="I372" s="92">
        <v>0</v>
      </c>
      <c r="J372" s="92">
        <v>0</v>
      </c>
      <c r="K372" s="92">
        <v>0</v>
      </c>
      <c r="L372" s="92">
        <v>0</v>
      </c>
      <c r="M372" s="68">
        <f t="shared" si="8"/>
        <v>16558</v>
      </c>
      <c r="N372" s="94" t="s">
        <v>786</v>
      </c>
      <c r="O372" s="105"/>
      <c r="P372" s="94" t="s">
        <v>1496</v>
      </c>
    </row>
    <row r="373" spans="1:16" s="2" customFormat="1" ht="9">
      <c r="A373" s="36" t="s">
        <v>784</v>
      </c>
      <c r="B373" s="70">
        <v>2006</v>
      </c>
      <c r="C373" s="75" t="s">
        <v>798</v>
      </c>
      <c r="D373" s="195">
        <v>0</v>
      </c>
      <c r="E373" s="68">
        <v>12076.8</v>
      </c>
      <c r="F373" s="68">
        <v>472.2</v>
      </c>
      <c r="G373" s="68">
        <v>67.3</v>
      </c>
      <c r="H373" s="92">
        <v>0</v>
      </c>
      <c r="I373" s="92">
        <v>0</v>
      </c>
      <c r="J373" s="92">
        <v>0</v>
      </c>
      <c r="K373" s="92">
        <v>0</v>
      </c>
      <c r="L373" s="92">
        <v>0</v>
      </c>
      <c r="M373" s="68">
        <f t="shared" si="8"/>
        <v>12616.3</v>
      </c>
      <c r="N373" s="94" t="s">
        <v>786</v>
      </c>
      <c r="O373" s="105"/>
      <c r="P373" s="94" t="s">
        <v>1496</v>
      </c>
    </row>
    <row r="374" spans="1:16" s="2" customFormat="1" ht="9">
      <c r="A374" s="36" t="s">
        <v>719</v>
      </c>
      <c r="B374" s="70">
        <v>2006</v>
      </c>
      <c r="C374" s="75" t="s">
        <v>720</v>
      </c>
      <c r="D374" s="195">
        <v>1</v>
      </c>
      <c r="E374" s="68">
        <v>13662</v>
      </c>
      <c r="F374" s="68">
        <v>554.67</v>
      </c>
      <c r="G374" s="68">
        <v>2985.5</v>
      </c>
      <c r="H374" s="92">
        <v>0</v>
      </c>
      <c r="I374" s="92">
        <v>0</v>
      </c>
      <c r="J374" s="92">
        <v>0</v>
      </c>
      <c r="K374" s="92">
        <v>0</v>
      </c>
      <c r="L374" s="92">
        <v>0</v>
      </c>
      <c r="M374" s="68">
        <f t="shared" si="8"/>
        <v>17202.17</v>
      </c>
      <c r="N374" s="94" t="s">
        <v>721</v>
      </c>
      <c r="O374" s="105"/>
      <c r="P374" s="94" t="s">
        <v>722</v>
      </c>
    </row>
    <row r="375" spans="1:16" s="2" customFormat="1" ht="9">
      <c r="A375" s="36" t="s">
        <v>203</v>
      </c>
      <c r="B375" s="70">
        <v>2006</v>
      </c>
      <c r="C375" s="75" t="s">
        <v>204</v>
      </c>
      <c r="D375" s="195">
        <v>1</v>
      </c>
      <c r="E375" s="68">
        <v>9090</v>
      </c>
      <c r="F375" s="68">
        <v>395.4</v>
      </c>
      <c r="G375" s="68">
        <v>2703.34</v>
      </c>
      <c r="H375" s="92">
        <v>409</v>
      </c>
      <c r="I375" s="92">
        <v>17.8</v>
      </c>
      <c r="J375" s="92">
        <v>121.64</v>
      </c>
      <c r="K375" s="92">
        <v>0</v>
      </c>
      <c r="L375" s="92">
        <v>0</v>
      </c>
      <c r="M375" s="68">
        <f t="shared" si="8"/>
        <v>12737.179999999998</v>
      </c>
      <c r="N375" s="94"/>
      <c r="O375" s="105" t="s">
        <v>205</v>
      </c>
      <c r="P375" s="94" t="s">
        <v>206</v>
      </c>
    </row>
    <row r="376" spans="1:16" s="2" customFormat="1" ht="9">
      <c r="A376" s="36" t="s">
        <v>203</v>
      </c>
      <c r="B376" s="70">
        <v>2006</v>
      </c>
      <c r="C376" s="75" t="s">
        <v>204</v>
      </c>
      <c r="D376" s="195">
        <v>0</v>
      </c>
      <c r="E376" s="68">
        <v>9510</v>
      </c>
      <c r="F376" s="68">
        <v>413.68</v>
      </c>
      <c r="G376" s="68">
        <v>2828.25</v>
      </c>
      <c r="H376" s="92">
        <v>16</v>
      </c>
      <c r="I376" s="92">
        <v>0.72</v>
      </c>
      <c r="J376" s="92">
        <v>4.76</v>
      </c>
      <c r="K376" s="92">
        <v>0</v>
      </c>
      <c r="L376" s="92">
        <v>0</v>
      </c>
      <c r="M376" s="68">
        <f t="shared" si="8"/>
        <v>12773.41</v>
      </c>
      <c r="N376" s="94"/>
      <c r="O376" s="105" t="s">
        <v>205</v>
      </c>
      <c r="P376" s="94" t="s">
        <v>206</v>
      </c>
    </row>
    <row r="377" spans="1:16" s="2" customFormat="1" ht="9">
      <c r="A377" s="36" t="s">
        <v>799</v>
      </c>
      <c r="B377" s="70">
        <v>2006</v>
      </c>
      <c r="C377" s="75" t="s">
        <v>803</v>
      </c>
      <c r="D377" s="195">
        <v>1</v>
      </c>
      <c r="E377" s="68">
        <v>238703.3</v>
      </c>
      <c r="F377" s="68">
        <v>14035.75</v>
      </c>
      <c r="G377" s="68">
        <v>79612.8</v>
      </c>
      <c r="H377" s="92">
        <v>0</v>
      </c>
      <c r="I377" s="92">
        <v>0</v>
      </c>
      <c r="J377" s="92">
        <v>0</v>
      </c>
      <c r="K377" s="92">
        <v>0</v>
      </c>
      <c r="L377" s="92">
        <v>0</v>
      </c>
      <c r="M377" s="68">
        <f t="shared" si="8"/>
        <v>332351.85</v>
      </c>
      <c r="N377" s="94" t="s">
        <v>800</v>
      </c>
      <c r="O377" s="105"/>
      <c r="P377" s="94" t="s">
        <v>801</v>
      </c>
    </row>
    <row r="378" spans="1:16" s="2" customFormat="1" ht="9">
      <c r="A378" s="36" t="s">
        <v>799</v>
      </c>
      <c r="B378" s="70">
        <v>2006</v>
      </c>
      <c r="C378" s="75" t="s">
        <v>802</v>
      </c>
      <c r="D378" s="195">
        <v>0</v>
      </c>
      <c r="E378" s="68">
        <v>244189.68</v>
      </c>
      <c r="F378" s="68">
        <v>6007.07</v>
      </c>
      <c r="G378" s="68">
        <v>33776.56</v>
      </c>
      <c r="H378" s="92">
        <v>0</v>
      </c>
      <c r="I378" s="92">
        <v>0</v>
      </c>
      <c r="J378" s="92">
        <v>0</v>
      </c>
      <c r="K378" s="92">
        <v>0</v>
      </c>
      <c r="L378" s="92">
        <v>0</v>
      </c>
      <c r="M378" s="68">
        <f t="shared" si="8"/>
        <v>283973.31</v>
      </c>
      <c r="N378" s="94" t="s">
        <v>800</v>
      </c>
      <c r="O378" s="105"/>
      <c r="P378" s="94" t="s">
        <v>801</v>
      </c>
    </row>
    <row r="379" spans="1:16" s="2" customFormat="1" ht="9">
      <c r="A379" s="36" t="s">
        <v>743</v>
      </c>
      <c r="B379" s="70">
        <v>2006</v>
      </c>
      <c r="C379" s="75" t="s">
        <v>744</v>
      </c>
      <c r="D379" s="195">
        <v>1</v>
      </c>
      <c r="E379" s="68">
        <v>33606</v>
      </c>
      <c r="F379" s="68">
        <v>1322.4</v>
      </c>
      <c r="G379" s="68">
        <v>6811.04</v>
      </c>
      <c r="H379" s="92">
        <v>0</v>
      </c>
      <c r="I379" s="92">
        <v>0</v>
      </c>
      <c r="J379" s="92">
        <v>0</v>
      </c>
      <c r="K379" s="92">
        <v>0</v>
      </c>
      <c r="L379" s="92">
        <v>0</v>
      </c>
      <c r="M379" s="68">
        <f t="shared" si="8"/>
        <v>41739.44</v>
      </c>
      <c r="N379" s="94" t="s">
        <v>783</v>
      </c>
      <c r="O379" s="105"/>
      <c r="P379" s="94" t="s">
        <v>886</v>
      </c>
    </row>
    <row r="380" spans="1:16" s="2" customFormat="1" ht="9">
      <c r="A380" s="36" t="s">
        <v>743</v>
      </c>
      <c r="B380" s="70">
        <v>2006</v>
      </c>
      <c r="C380" s="75" t="s">
        <v>764</v>
      </c>
      <c r="D380" s="195">
        <v>0</v>
      </c>
      <c r="E380" s="68">
        <v>33606</v>
      </c>
      <c r="F380" s="68">
        <v>0</v>
      </c>
      <c r="G380" s="68">
        <v>504.09</v>
      </c>
      <c r="H380" s="92">
        <v>0</v>
      </c>
      <c r="I380" s="92">
        <v>0</v>
      </c>
      <c r="J380" s="92">
        <v>0</v>
      </c>
      <c r="K380" s="92">
        <v>0</v>
      </c>
      <c r="L380" s="92">
        <v>0</v>
      </c>
      <c r="M380" s="68">
        <f t="shared" si="8"/>
        <v>34110.09</v>
      </c>
      <c r="N380" s="94" t="s">
        <v>783</v>
      </c>
      <c r="O380" s="105"/>
      <c r="P380" s="94" t="s">
        <v>886</v>
      </c>
    </row>
    <row r="381" spans="1:16" s="2" customFormat="1" ht="9">
      <c r="A381" s="36" t="s">
        <v>765</v>
      </c>
      <c r="B381" s="70">
        <v>2006</v>
      </c>
      <c r="C381" s="75" t="s">
        <v>766</v>
      </c>
      <c r="D381" s="195">
        <v>1</v>
      </c>
      <c r="E381" s="68">
        <v>5925</v>
      </c>
      <c r="F381" s="68">
        <v>233.15</v>
      </c>
      <c r="G381" s="68">
        <v>1200.84</v>
      </c>
      <c r="H381" s="92">
        <v>0</v>
      </c>
      <c r="I381" s="92">
        <v>0</v>
      </c>
      <c r="J381" s="92">
        <v>0</v>
      </c>
      <c r="K381" s="92">
        <v>0</v>
      </c>
      <c r="L381" s="92">
        <v>0</v>
      </c>
      <c r="M381" s="68">
        <f t="shared" si="8"/>
        <v>7358.99</v>
      </c>
      <c r="N381" s="94" t="s">
        <v>783</v>
      </c>
      <c r="O381" s="105"/>
      <c r="P381" s="94" t="s">
        <v>886</v>
      </c>
    </row>
    <row r="382" spans="1:16" s="2" customFormat="1" ht="9">
      <c r="A382" s="36" t="s">
        <v>765</v>
      </c>
      <c r="B382" s="70">
        <v>2006</v>
      </c>
      <c r="C382" s="75" t="s">
        <v>767</v>
      </c>
      <c r="D382" s="195">
        <v>0</v>
      </c>
      <c r="E382" s="68">
        <v>5925</v>
      </c>
      <c r="F382" s="68">
        <v>0</v>
      </c>
      <c r="G382" s="68">
        <v>88.88</v>
      </c>
      <c r="H382" s="92">
        <v>0</v>
      </c>
      <c r="I382" s="92">
        <v>0</v>
      </c>
      <c r="J382" s="92">
        <v>0</v>
      </c>
      <c r="K382" s="92">
        <v>0</v>
      </c>
      <c r="L382" s="92">
        <v>0</v>
      </c>
      <c r="M382" s="68">
        <f t="shared" si="8"/>
        <v>6013.88</v>
      </c>
      <c r="N382" s="94" t="s">
        <v>783</v>
      </c>
      <c r="O382" s="105"/>
      <c r="P382" s="94" t="s">
        <v>886</v>
      </c>
    </row>
    <row r="383" spans="1:16" s="2" customFormat="1" ht="9">
      <c r="A383" s="36" t="s">
        <v>765</v>
      </c>
      <c r="B383" s="70">
        <v>2006</v>
      </c>
      <c r="C383" s="75" t="s">
        <v>768</v>
      </c>
      <c r="D383" s="195">
        <v>1</v>
      </c>
      <c r="E383" s="68">
        <v>29418</v>
      </c>
      <c r="F383" s="68">
        <v>1159.06</v>
      </c>
      <c r="G383" s="68">
        <v>5962.52</v>
      </c>
      <c r="H383" s="92">
        <v>0</v>
      </c>
      <c r="I383" s="92">
        <v>0</v>
      </c>
      <c r="J383" s="92">
        <v>0</v>
      </c>
      <c r="K383" s="92">
        <v>0</v>
      </c>
      <c r="L383" s="92">
        <v>0</v>
      </c>
      <c r="M383" s="68">
        <f t="shared" si="8"/>
        <v>36539.58</v>
      </c>
      <c r="N383" s="94" t="s">
        <v>783</v>
      </c>
      <c r="O383" s="105"/>
      <c r="P383" s="94" t="s">
        <v>886</v>
      </c>
    </row>
    <row r="384" spans="1:16" s="2" customFormat="1" ht="9">
      <c r="A384" s="36" t="s">
        <v>769</v>
      </c>
      <c r="B384" s="70">
        <v>2006</v>
      </c>
      <c r="C384" s="75" t="s">
        <v>770</v>
      </c>
      <c r="D384" s="195">
        <v>1</v>
      </c>
      <c r="E384" s="68">
        <v>25920</v>
      </c>
      <c r="F384" s="68">
        <v>1019.95</v>
      </c>
      <c r="G384" s="68">
        <v>5253.29</v>
      </c>
      <c r="H384" s="92">
        <v>0</v>
      </c>
      <c r="I384" s="92">
        <v>0</v>
      </c>
      <c r="J384" s="92">
        <v>0</v>
      </c>
      <c r="K384" s="92">
        <v>0</v>
      </c>
      <c r="L384" s="92">
        <v>0</v>
      </c>
      <c r="M384" s="68">
        <f t="shared" si="8"/>
        <v>32193.24</v>
      </c>
      <c r="N384" s="94" t="s">
        <v>783</v>
      </c>
      <c r="O384" s="105"/>
      <c r="P384" s="94" t="s">
        <v>886</v>
      </c>
    </row>
    <row r="385" spans="1:16" s="2" customFormat="1" ht="9">
      <c r="A385" s="36" t="s">
        <v>769</v>
      </c>
      <c r="B385" s="70">
        <v>2006</v>
      </c>
      <c r="C385" s="75" t="s">
        <v>733</v>
      </c>
      <c r="D385" s="195">
        <v>0</v>
      </c>
      <c r="E385" s="68">
        <v>49383</v>
      </c>
      <c r="F385" s="68">
        <v>0</v>
      </c>
      <c r="G385" s="68">
        <v>740.75</v>
      </c>
      <c r="H385" s="92">
        <v>0</v>
      </c>
      <c r="I385" s="92">
        <v>0</v>
      </c>
      <c r="J385" s="92">
        <v>0</v>
      </c>
      <c r="K385" s="92">
        <v>0</v>
      </c>
      <c r="L385" s="92">
        <v>0</v>
      </c>
      <c r="M385" s="68">
        <f t="shared" si="8"/>
        <v>50123.75</v>
      </c>
      <c r="N385" s="94" t="s">
        <v>783</v>
      </c>
      <c r="O385" s="105"/>
      <c r="P385" s="94" t="s">
        <v>886</v>
      </c>
    </row>
    <row r="386" spans="1:16" s="2" customFormat="1" ht="9">
      <c r="A386" s="36" t="s">
        <v>353</v>
      </c>
      <c r="B386" s="70">
        <v>2006</v>
      </c>
      <c r="C386" s="75" t="s">
        <v>771</v>
      </c>
      <c r="D386" s="195">
        <v>1</v>
      </c>
      <c r="E386" s="68">
        <v>43971</v>
      </c>
      <c r="F386" s="68">
        <v>1730.26</v>
      </c>
      <c r="G386" s="68">
        <v>8911.75</v>
      </c>
      <c r="H386" s="92">
        <v>0</v>
      </c>
      <c r="I386" s="92">
        <v>0</v>
      </c>
      <c r="J386" s="92">
        <v>0</v>
      </c>
      <c r="K386" s="92">
        <v>0</v>
      </c>
      <c r="L386" s="92">
        <v>0</v>
      </c>
      <c r="M386" s="68">
        <f t="shared" si="8"/>
        <v>54613.01</v>
      </c>
      <c r="N386" s="94" t="s">
        <v>783</v>
      </c>
      <c r="O386" s="105"/>
      <c r="P386" s="94" t="s">
        <v>886</v>
      </c>
    </row>
    <row r="387" spans="1:16" s="2" customFormat="1" ht="9">
      <c r="A387" s="36" t="s">
        <v>353</v>
      </c>
      <c r="B387" s="70">
        <v>2006</v>
      </c>
      <c r="C387" s="75" t="s">
        <v>772</v>
      </c>
      <c r="D387" s="195">
        <v>0</v>
      </c>
      <c r="E387" s="68">
        <v>43971</v>
      </c>
      <c r="F387" s="68">
        <v>0</v>
      </c>
      <c r="G387" s="68">
        <v>659.57</v>
      </c>
      <c r="H387" s="92">
        <v>0</v>
      </c>
      <c r="I387" s="92">
        <v>0</v>
      </c>
      <c r="J387" s="92">
        <v>0</v>
      </c>
      <c r="K387" s="92">
        <v>0</v>
      </c>
      <c r="L387" s="92">
        <v>0</v>
      </c>
      <c r="M387" s="68">
        <f t="shared" si="8"/>
        <v>44630.57</v>
      </c>
      <c r="N387" s="94" t="s">
        <v>783</v>
      </c>
      <c r="O387" s="105"/>
      <c r="P387" s="94" t="s">
        <v>886</v>
      </c>
    </row>
    <row r="388" spans="1:16" s="2" customFormat="1" ht="9">
      <c r="A388" s="36" t="s">
        <v>773</v>
      </c>
      <c r="B388" s="70">
        <v>2006</v>
      </c>
      <c r="C388" s="75" t="s">
        <v>774</v>
      </c>
      <c r="D388" s="195">
        <v>1</v>
      </c>
      <c r="E388" s="68">
        <v>2104</v>
      </c>
      <c r="F388" s="68">
        <v>82.79</v>
      </c>
      <c r="G388" s="68">
        <v>426.42</v>
      </c>
      <c r="H388" s="92">
        <v>0</v>
      </c>
      <c r="I388" s="92">
        <v>0</v>
      </c>
      <c r="J388" s="92">
        <v>0</v>
      </c>
      <c r="K388" s="92">
        <v>0</v>
      </c>
      <c r="L388" s="92">
        <v>0</v>
      </c>
      <c r="M388" s="68">
        <f t="shared" si="8"/>
        <v>2613.21</v>
      </c>
      <c r="N388" s="94" t="s">
        <v>783</v>
      </c>
      <c r="O388" s="105"/>
      <c r="P388" s="94" t="s">
        <v>886</v>
      </c>
    </row>
    <row r="389" spans="1:16" s="2" customFormat="1" ht="9">
      <c r="A389" s="36" t="s">
        <v>773</v>
      </c>
      <c r="B389" s="70">
        <v>2006</v>
      </c>
      <c r="C389" s="75" t="s">
        <v>775</v>
      </c>
      <c r="D389" s="195">
        <v>0</v>
      </c>
      <c r="E389" s="68">
        <v>1890.5</v>
      </c>
      <c r="F389" s="68">
        <v>0</v>
      </c>
      <c r="G389" s="68">
        <v>28.36</v>
      </c>
      <c r="H389" s="92">
        <v>0</v>
      </c>
      <c r="I389" s="92">
        <v>0</v>
      </c>
      <c r="J389" s="92">
        <v>0</v>
      </c>
      <c r="K389" s="92">
        <v>0</v>
      </c>
      <c r="L389" s="92">
        <v>0</v>
      </c>
      <c r="M389" s="68">
        <f t="shared" si="8"/>
        <v>1918.86</v>
      </c>
      <c r="N389" s="94" t="s">
        <v>783</v>
      </c>
      <c r="O389" s="105"/>
      <c r="P389" s="94" t="s">
        <v>886</v>
      </c>
    </row>
    <row r="390" spans="1:16" s="2" customFormat="1" ht="9">
      <c r="A390" s="36" t="s">
        <v>773</v>
      </c>
      <c r="B390" s="70">
        <v>2006</v>
      </c>
      <c r="C390" s="75" t="s">
        <v>776</v>
      </c>
      <c r="D390" s="195">
        <v>1</v>
      </c>
      <c r="E390" s="68">
        <v>23976</v>
      </c>
      <c r="F390" s="68">
        <v>944.65</v>
      </c>
      <c r="G390" s="68">
        <v>4859.52</v>
      </c>
      <c r="H390" s="92">
        <v>0</v>
      </c>
      <c r="I390" s="92">
        <v>0</v>
      </c>
      <c r="J390" s="92">
        <v>0</v>
      </c>
      <c r="K390" s="92">
        <v>0</v>
      </c>
      <c r="L390" s="92">
        <v>0</v>
      </c>
      <c r="M390" s="68">
        <f t="shared" si="8"/>
        <v>29780.170000000002</v>
      </c>
      <c r="N390" s="94" t="s">
        <v>783</v>
      </c>
      <c r="O390" s="105"/>
      <c r="P390" s="94" t="s">
        <v>886</v>
      </c>
    </row>
    <row r="391" spans="1:16" s="2" customFormat="1" ht="9">
      <c r="A391" s="36" t="s">
        <v>777</v>
      </c>
      <c r="B391" s="70">
        <v>2006</v>
      </c>
      <c r="C391" s="75" t="s">
        <v>779</v>
      </c>
      <c r="D391" s="195">
        <v>1</v>
      </c>
      <c r="E391" s="68">
        <v>1923</v>
      </c>
      <c r="F391" s="68">
        <v>75.67</v>
      </c>
      <c r="G391" s="68">
        <v>389.74</v>
      </c>
      <c r="H391" s="92">
        <v>0</v>
      </c>
      <c r="I391" s="92">
        <v>0</v>
      </c>
      <c r="J391" s="92">
        <v>0</v>
      </c>
      <c r="K391" s="92">
        <v>0</v>
      </c>
      <c r="L391" s="92">
        <v>0</v>
      </c>
      <c r="M391" s="68">
        <f t="shared" si="8"/>
        <v>2388.41</v>
      </c>
      <c r="N391" s="94" t="s">
        <v>783</v>
      </c>
      <c r="O391" s="105"/>
      <c r="P391" s="94" t="s">
        <v>886</v>
      </c>
    </row>
    <row r="392" spans="1:16" s="2" customFormat="1" ht="9">
      <c r="A392" s="36" t="s">
        <v>777</v>
      </c>
      <c r="B392" s="70">
        <v>2006</v>
      </c>
      <c r="C392" s="75" t="s">
        <v>778</v>
      </c>
      <c r="D392" s="195">
        <v>1</v>
      </c>
      <c r="E392" s="68">
        <v>5286</v>
      </c>
      <c r="F392" s="68">
        <v>208</v>
      </c>
      <c r="G392" s="68">
        <v>1071.33</v>
      </c>
      <c r="H392" s="92">
        <v>0</v>
      </c>
      <c r="I392" s="92">
        <v>0</v>
      </c>
      <c r="J392" s="92">
        <v>0</v>
      </c>
      <c r="K392" s="92">
        <v>0</v>
      </c>
      <c r="L392" s="92">
        <v>0</v>
      </c>
      <c r="M392" s="68">
        <f t="shared" si="8"/>
        <v>6565.33</v>
      </c>
      <c r="N392" s="94" t="s">
        <v>783</v>
      </c>
      <c r="O392" s="105"/>
      <c r="P392" s="94" t="s">
        <v>886</v>
      </c>
    </row>
    <row r="393" spans="1:16" s="2" customFormat="1" ht="9">
      <c r="A393" s="36" t="s">
        <v>777</v>
      </c>
      <c r="B393" s="70">
        <v>2006</v>
      </c>
      <c r="C393" s="75" t="s">
        <v>780</v>
      </c>
      <c r="D393" s="195">
        <v>1</v>
      </c>
      <c r="E393" s="68">
        <v>5370</v>
      </c>
      <c r="F393" s="68">
        <v>211.31</v>
      </c>
      <c r="G393" s="68">
        <v>1088.36</v>
      </c>
      <c r="H393" s="92">
        <v>0</v>
      </c>
      <c r="I393" s="92">
        <v>0</v>
      </c>
      <c r="J393" s="92">
        <v>0</v>
      </c>
      <c r="K393" s="92">
        <v>0</v>
      </c>
      <c r="L393" s="92">
        <v>0</v>
      </c>
      <c r="M393" s="68">
        <f t="shared" si="8"/>
        <v>6669.67</v>
      </c>
      <c r="N393" s="94" t="s">
        <v>783</v>
      </c>
      <c r="O393" s="105"/>
      <c r="P393" s="94" t="s">
        <v>886</v>
      </c>
    </row>
    <row r="394" spans="1:16" s="2" customFormat="1" ht="9">
      <c r="A394" s="36" t="s">
        <v>777</v>
      </c>
      <c r="B394" s="70">
        <v>2006</v>
      </c>
      <c r="C394" s="75" t="s">
        <v>781</v>
      </c>
      <c r="D394" s="195">
        <v>1</v>
      </c>
      <c r="E394" s="68">
        <v>5931</v>
      </c>
      <c r="F394" s="68">
        <v>233.38</v>
      </c>
      <c r="G394" s="68">
        <v>1202.06</v>
      </c>
      <c r="H394" s="92">
        <v>0</v>
      </c>
      <c r="I394" s="92">
        <v>0</v>
      </c>
      <c r="J394" s="92">
        <v>0</v>
      </c>
      <c r="K394" s="92">
        <v>0</v>
      </c>
      <c r="L394" s="92">
        <v>0</v>
      </c>
      <c r="M394" s="68">
        <f t="shared" si="8"/>
        <v>7366.4400000000005</v>
      </c>
      <c r="N394" s="94" t="s">
        <v>783</v>
      </c>
      <c r="O394" s="105"/>
      <c r="P394" s="94" t="s">
        <v>886</v>
      </c>
    </row>
    <row r="395" spans="1:16" s="2" customFormat="1" ht="9">
      <c r="A395" s="36" t="s">
        <v>777</v>
      </c>
      <c r="B395" s="70">
        <v>2006</v>
      </c>
      <c r="C395" s="75" t="s">
        <v>782</v>
      </c>
      <c r="D395" s="195">
        <v>1</v>
      </c>
      <c r="E395" s="68">
        <v>6783</v>
      </c>
      <c r="F395" s="68">
        <v>266.91</v>
      </c>
      <c r="G395" s="68">
        <v>1374.73</v>
      </c>
      <c r="H395" s="92">
        <v>0</v>
      </c>
      <c r="I395" s="92">
        <v>0</v>
      </c>
      <c r="J395" s="92">
        <v>0</v>
      </c>
      <c r="K395" s="92">
        <v>0</v>
      </c>
      <c r="L395" s="92">
        <v>0</v>
      </c>
      <c r="M395" s="68">
        <f t="shared" si="8"/>
        <v>8424.64</v>
      </c>
      <c r="N395" s="94" t="s">
        <v>783</v>
      </c>
      <c r="O395" s="105"/>
      <c r="P395" s="94" t="s">
        <v>886</v>
      </c>
    </row>
    <row r="396" spans="1:16" s="2" customFormat="1" ht="9">
      <c r="A396" s="36" t="s">
        <v>1061</v>
      </c>
      <c r="B396" s="70">
        <v>2006</v>
      </c>
      <c r="C396" s="75" t="s">
        <v>639</v>
      </c>
      <c r="D396" s="195">
        <v>1</v>
      </c>
      <c r="E396" s="68">
        <v>4419.15</v>
      </c>
      <c r="F396" s="68">
        <v>194</v>
      </c>
      <c r="G396" s="68">
        <v>1107.15</v>
      </c>
      <c r="H396" s="92">
        <v>0</v>
      </c>
      <c r="I396" s="92">
        <v>0</v>
      </c>
      <c r="J396" s="92">
        <v>0</v>
      </c>
      <c r="K396" s="92">
        <v>0</v>
      </c>
      <c r="L396" s="92">
        <v>0</v>
      </c>
      <c r="M396" s="68">
        <f t="shared" si="8"/>
        <v>5720.299999999999</v>
      </c>
      <c r="N396" s="94" t="s">
        <v>640</v>
      </c>
      <c r="O396" s="105"/>
      <c r="P396" s="94" t="s">
        <v>641</v>
      </c>
    </row>
    <row r="397" spans="1:16" s="2" customFormat="1" ht="9">
      <c r="A397" s="36" t="s">
        <v>1061</v>
      </c>
      <c r="B397" s="70">
        <v>2006</v>
      </c>
      <c r="C397" s="75" t="s">
        <v>639</v>
      </c>
      <c r="D397" s="195">
        <v>0</v>
      </c>
      <c r="E397" s="68">
        <v>4419.15</v>
      </c>
      <c r="F397" s="68">
        <v>45.07</v>
      </c>
      <c r="G397" s="68">
        <v>267.85</v>
      </c>
      <c r="H397" s="92">
        <v>0</v>
      </c>
      <c r="I397" s="92">
        <v>0</v>
      </c>
      <c r="J397" s="92">
        <v>0</v>
      </c>
      <c r="K397" s="92">
        <v>0</v>
      </c>
      <c r="L397" s="92">
        <v>0</v>
      </c>
      <c r="M397" s="68">
        <f t="shared" si="8"/>
        <v>4732.07</v>
      </c>
      <c r="N397" s="94" t="s">
        <v>640</v>
      </c>
      <c r="O397" s="105"/>
      <c r="P397" s="94" t="s">
        <v>641</v>
      </c>
    </row>
    <row r="398" spans="1:16" s="2" customFormat="1" ht="12.75" customHeight="1">
      <c r="A398" s="32"/>
      <c r="B398" s="9"/>
      <c r="C398" s="8"/>
      <c r="D398" s="192">
        <f>SUM(D231:D397)</f>
        <v>109</v>
      </c>
      <c r="E398" s="30"/>
      <c r="F398" s="30"/>
      <c r="G398" s="30"/>
      <c r="H398" s="31"/>
      <c r="I398" s="31"/>
      <c r="J398" s="31"/>
      <c r="K398" s="31"/>
      <c r="L398" s="31"/>
      <c r="M398" s="30"/>
      <c r="N398" s="21"/>
      <c r="O398" s="108"/>
      <c r="P398" s="22"/>
    </row>
    <row r="399" spans="1:16" ht="9">
      <c r="A399" s="62" t="s">
        <v>1154</v>
      </c>
      <c r="B399" s="70">
        <v>2007</v>
      </c>
      <c r="C399" s="62" t="s">
        <v>1155</v>
      </c>
      <c r="D399" s="70">
        <v>1</v>
      </c>
      <c r="E399" s="71">
        <v>9612</v>
      </c>
      <c r="F399" s="71">
        <v>240.3</v>
      </c>
      <c r="G399" s="71">
        <v>886.7</v>
      </c>
      <c r="H399" s="71">
        <v>672.5</v>
      </c>
      <c r="I399" s="71">
        <v>16.8</v>
      </c>
      <c r="J399" s="71">
        <v>62.05</v>
      </c>
      <c r="K399" s="72">
        <v>0</v>
      </c>
      <c r="L399" s="72">
        <v>0</v>
      </c>
      <c r="M399" s="68">
        <f aca="true" t="shared" si="9" ref="M399:M405">SUM(E399:L399)</f>
        <v>11490.349999999999</v>
      </c>
      <c r="N399" s="62" t="s">
        <v>1156</v>
      </c>
      <c r="O399" s="70"/>
      <c r="P399" s="83" t="s">
        <v>1157</v>
      </c>
    </row>
    <row r="400" spans="1:16" s="2" customFormat="1" ht="9">
      <c r="A400" s="62" t="s">
        <v>1154</v>
      </c>
      <c r="B400" s="70">
        <v>2007</v>
      </c>
      <c r="C400" s="62" t="s">
        <v>1158</v>
      </c>
      <c r="D400" s="70">
        <v>0</v>
      </c>
      <c r="E400" s="93">
        <v>9612</v>
      </c>
      <c r="F400" s="93">
        <v>240.3</v>
      </c>
      <c r="G400" s="93">
        <v>886.7</v>
      </c>
      <c r="H400" s="93">
        <v>128</v>
      </c>
      <c r="I400" s="93">
        <v>3.2</v>
      </c>
      <c r="J400" s="93">
        <v>11.8</v>
      </c>
      <c r="K400" s="93">
        <v>0</v>
      </c>
      <c r="L400" s="93">
        <v>0</v>
      </c>
      <c r="M400" s="68">
        <f t="shared" si="9"/>
        <v>10882</v>
      </c>
      <c r="N400" s="62" t="s">
        <v>1156</v>
      </c>
      <c r="O400" s="70"/>
      <c r="P400" s="83" t="s">
        <v>1157</v>
      </c>
    </row>
    <row r="401" spans="1:16" s="2" customFormat="1" ht="9">
      <c r="A401" s="62" t="s">
        <v>1154</v>
      </c>
      <c r="B401" s="70">
        <v>2007</v>
      </c>
      <c r="C401" s="62" t="s">
        <v>1159</v>
      </c>
      <c r="D401" s="70">
        <v>1</v>
      </c>
      <c r="E401" s="93">
        <v>10533</v>
      </c>
      <c r="F401" s="93">
        <v>263.3</v>
      </c>
      <c r="G401" s="93">
        <v>971.7</v>
      </c>
      <c r="H401" s="93">
        <v>737</v>
      </c>
      <c r="I401" s="93">
        <v>18.45</v>
      </c>
      <c r="J401" s="93">
        <v>68</v>
      </c>
      <c r="K401" s="93">
        <v>0</v>
      </c>
      <c r="L401" s="93">
        <v>0</v>
      </c>
      <c r="M401" s="68">
        <f t="shared" si="9"/>
        <v>12591.45</v>
      </c>
      <c r="N401" s="62" t="s">
        <v>1156</v>
      </c>
      <c r="O401" s="70"/>
      <c r="P401" s="83" t="s">
        <v>1157</v>
      </c>
    </row>
    <row r="402" spans="1:16" s="2" customFormat="1" ht="9">
      <c r="A402" s="62" t="s">
        <v>1154</v>
      </c>
      <c r="B402" s="70">
        <v>2007</v>
      </c>
      <c r="C402" s="62" t="s">
        <v>1160</v>
      </c>
      <c r="D402" s="70">
        <v>0</v>
      </c>
      <c r="E402" s="93">
        <v>10533</v>
      </c>
      <c r="F402" s="93">
        <v>263.35</v>
      </c>
      <c r="G402" s="93">
        <v>971.65</v>
      </c>
      <c r="H402" s="93">
        <v>140</v>
      </c>
      <c r="I402" s="93">
        <v>3.5</v>
      </c>
      <c r="J402" s="93">
        <v>12.9</v>
      </c>
      <c r="K402" s="93">
        <v>0</v>
      </c>
      <c r="L402" s="93">
        <v>0</v>
      </c>
      <c r="M402" s="68">
        <f t="shared" si="9"/>
        <v>11924.4</v>
      </c>
      <c r="N402" s="62" t="s">
        <v>1156</v>
      </c>
      <c r="O402" s="70"/>
      <c r="P402" s="83" t="s">
        <v>1157</v>
      </c>
    </row>
    <row r="403" spans="1:16" s="2" customFormat="1" ht="9">
      <c r="A403" s="62" t="s">
        <v>1154</v>
      </c>
      <c r="B403" s="70">
        <v>2007</v>
      </c>
      <c r="C403" s="75" t="s">
        <v>1161</v>
      </c>
      <c r="D403" s="70">
        <v>1</v>
      </c>
      <c r="E403" s="93">
        <v>5370</v>
      </c>
      <c r="F403" s="93">
        <v>134.25</v>
      </c>
      <c r="G403" s="93">
        <v>495.4</v>
      </c>
      <c r="H403" s="93">
        <v>376</v>
      </c>
      <c r="I403" s="93">
        <v>9.4</v>
      </c>
      <c r="J403" s="93">
        <v>34.7</v>
      </c>
      <c r="K403" s="93">
        <v>0</v>
      </c>
      <c r="L403" s="93">
        <v>0</v>
      </c>
      <c r="M403" s="68">
        <f t="shared" si="9"/>
        <v>6419.749999999999</v>
      </c>
      <c r="N403" s="62" t="s">
        <v>1156</v>
      </c>
      <c r="O403" s="70"/>
      <c r="P403" s="83" t="s">
        <v>1157</v>
      </c>
    </row>
    <row r="404" spans="1:16" s="2" customFormat="1" ht="9">
      <c r="A404" s="62" t="s">
        <v>1154</v>
      </c>
      <c r="B404" s="70">
        <v>2007</v>
      </c>
      <c r="C404" s="75" t="s">
        <v>1162</v>
      </c>
      <c r="D404" s="70">
        <v>1</v>
      </c>
      <c r="E404" s="93">
        <v>5370</v>
      </c>
      <c r="F404" s="93">
        <v>134.25</v>
      </c>
      <c r="G404" s="93">
        <v>495.4</v>
      </c>
      <c r="H404" s="93">
        <v>71.5</v>
      </c>
      <c r="I404" s="93">
        <v>1.8</v>
      </c>
      <c r="J404" s="93">
        <v>6.5</v>
      </c>
      <c r="K404" s="93">
        <v>0</v>
      </c>
      <c r="L404" s="93">
        <v>0</v>
      </c>
      <c r="M404" s="68">
        <f t="shared" si="9"/>
        <v>6079.45</v>
      </c>
      <c r="N404" s="62" t="s">
        <v>1156</v>
      </c>
      <c r="O404" s="70"/>
      <c r="P404" s="83" t="s">
        <v>1157</v>
      </c>
    </row>
    <row r="405" spans="1:16" s="2" customFormat="1" ht="9">
      <c r="A405" s="62" t="s">
        <v>431</v>
      </c>
      <c r="B405" s="70">
        <v>2007</v>
      </c>
      <c r="C405" s="75" t="s">
        <v>432</v>
      </c>
      <c r="D405" s="70">
        <v>1</v>
      </c>
      <c r="E405" s="93">
        <v>4662</v>
      </c>
      <c r="F405" s="93">
        <v>102.56</v>
      </c>
      <c r="G405" s="93">
        <v>643.22</v>
      </c>
      <c r="H405" s="93">
        <v>0</v>
      </c>
      <c r="I405" s="93">
        <v>0</v>
      </c>
      <c r="J405" s="93">
        <v>0</v>
      </c>
      <c r="K405" s="93">
        <v>0</v>
      </c>
      <c r="L405" s="93">
        <v>0</v>
      </c>
      <c r="M405" s="68">
        <f t="shared" si="9"/>
        <v>5407.780000000001</v>
      </c>
      <c r="N405" s="62"/>
      <c r="O405" s="70" t="s">
        <v>433</v>
      </c>
      <c r="P405" s="83" t="s">
        <v>434</v>
      </c>
    </row>
    <row r="406" spans="1:16" s="2" customFormat="1" ht="9">
      <c r="A406" s="75" t="s">
        <v>814</v>
      </c>
      <c r="B406" s="70">
        <v>2007</v>
      </c>
      <c r="C406" s="75" t="s">
        <v>849</v>
      </c>
      <c r="D406" s="70">
        <v>1</v>
      </c>
      <c r="E406" s="93">
        <v>17220</v>
      </c>
      <c r="F406" s="93">
        <v>397.78</v>
      </c>
      <c r="G406" s="93">
        <v>2642.66</v>
      </c>
      <c r="H406" s="93">
        <v>0</v>
      </c>
      <c r="I406" s="93">
        <v>0</v>
      </c>
      <c r="J406" s="93">
        <v>0</v>
      </c>
      <c r="K406" s="93">
        <v>0</v>
      </c>
      <c r="L406" s="93">
        <v>0</v>
      </c>
      <c r="M406" s="68">
        <f>SUM(E406:L406)</f>
        <v>20260.44</v>
      </c>
      <c r="N406" s="75" t="s">
        <v>815</v>
      </c>
      <c r="O406" s="70"/>
      <c r="P406" s="83" t="s">
        <v>827</v>
      </c>
    </row>
    <row r="407" spans="1:16" s="2" customFormat="1" ht="9">
      <c r="A407" s="75" t="s">
        <v>362</v>
      </c>
      <c r="B407" s="70">
        <v>2007</v>
      </c>
      <c r="C407" s="75" t="s">
        <v>363</v>
      </c>
      <c r="D407" s="70">
        <v>1</v>
      </c>
      <c r="E407" s="93">
        <v>1686</v>
      </c>
      <c r="F407" s="93">
        <v>49.05</v>
      </c>
      <c r="G407" s="93">
        <v>286.3</v>
      </c>
      <c r="H407" s="93">
        <v>26</v>
      </c>
      <c r="I407" s="93">
        <v>0.75</v>
      </c>
      <c r="J407" s="93">
        <v>4.4</v>
      </c>
      <c r="K407" s="93">
        <v>0</v>
      </c>
      <c r="L407" s="93">
        <v>0</v>
      </c>
      <c r="M407" s="68">
        <f aca="true" t="shared" si="10" ref="M407:M561">SUM(E407:L407)</f>
        <v>2052.5</v>
      </c>
      <c r="N407" s="75"/>
      <c r="O407" s="70" t="s">
        <v>364</v>
      </c>
      <c r="P407" s="83" t="s">
        <v>365</v>
      </c>
    </row>
    <row r="408" spans="1:16" s="2" customFormat="1" ht="9">
      <c r="A408" s="75" t="s">
        <v>362</v>
      </c>
      <c r="B408" s="70">
        <v>2007</v>
      </c>
      <c r="C408" s="75" t="s">
        <v>366</v>
      </c>
      <c r="D408" s="70">
        <v>0</v>
      </c>
      <c r="E408" s="93">
        <v>4417</v>
      </c>
      <c r="F408" s="93">
        <v>128.55</v>
      </c>
      <c r="G408" s="93">
        <v>750</v>
      </c>
      <c r="H408" s="93">
        <v>0</v>
      </c>
      <c r="I408" s="93">
        <v>0</v>
      </c>
      <c r="J408" s="93">
        <v>0</v>
      </c>
      <c r="K408" s="93">
        <v>0</v>
      </c>
      <c r="L408" s="93">
        <v>0</v>
      </c>
      <c r="M408" s="68">
        <f t="shared" si="10"/>
        <v>5295.55</v>
      </c>
      <c r="N408" s="75"/>
      <c r="O408" s="70" t="s">
        <v>364</v>
      </c>
      <c r="P408" s="83" t="s">
        <v>365</v>
      </c>
    </row>
    <row r="409" spans="1:16" s="2" customFormat="1" ht="9">
      <c r="A409" s="75" t="s">
        <v>362</v>
      </c>
      <c r="B409" s="70">
        <v>2007</v>
      </c>
      <c r="C409" s="75" t="s">
        <v>367</v>
      </c>
      <c r="D409" s="70">
        <v>1</v>
      </c>
      <c r="E409" s="93">
        <v>4482</v>
      </c>
      <c r="F409" s="93">
        <v>130.42</v>
      </c>
      <c r="G409" s="93">
        <v>761.04</v>
      </c>
      <c r="H409" s="93">
        <v>0</v>
      </c>
      <c r="I409" s="93">
        <v>0</v>
      </c>
      <c r="J409" s="93">
        <v>0</v>
      </c>
      <c r="K409" s="93">
        <v>0</v>
      </c>
      <c r="L409" s="93">
        <v>0</v>
      </c>
      <c r="M409" s="68">
        <f t="shared" si="10"/>
        <v>5373.46</v>
      </c>
      <c r="N409" s="75"/>
      <c r="O409" s="70" t="s">
        <v>364</v>
      </c>
      <c r="P409" s="83" t="s">
        <v>365</v>
      </c>
    </row>
    <row r="410" spans="1:16" s="2" customFormat="1" ht="9">
      <c r="A410" s="75" t="s">
        <v>362</v>
      </c>
      <c r="B410" s="70">
        <v>2007</v>
      </c>
      <c r="C410" s="75" t="s">
        <v>368</v>
      </c>
      <c r="D410" s="70">
        <v>1</v>
      </c>
      <c r="E410" s="93">
        <v>6024</v>
      </c>
      <c r="F410" s="93">
        <v>175.29</v>
      </c>
      <c r="G410" s="93">
        <v>1022.88</v>
      </c>
      <c r="H410" s="93">
        <v>0</v>
      </c>
      <c r="I410" s="93">
        <v>0</v>
      </c>
      <c r="J410" s="93">
        <v>0</v>
      </c>
      <c r="K410" s="93">
        <v>0</v>
      </c>
      <c r="L410" s="93">
        <v>0</v>
      </c>
      <c r="M410" s="68">
        <f t="shared" si="10"/>
        <v>7222.17</v>
      </c>
      <c r="N410" s="75"/>
      <c r="O410" s="70" t="s">
        <v>364</v>
      </c>
      <c r="P410" s="83" t="s">
        <v>365</v>
      </c>
    </row>
    <row r="411" spans="1:16" s="2" customFormat="1" ht="9">
      <c r="A411" s="75" t="s">
        <v>362</v>
      </c>
      <c r="B411" s="70">
        <v>2007</v>
      </c>
      <c r="C411" s="75" t="s">
        <v>369</v>
      </c>
      <c r="D411" s="70">
        <v>1</v>
      </c>
      <c r="E411" s="93">
        <v>3384</v>
      </c>
      <c r="F411" s="93">
        <v>98.47</v>
      </c>
      <c r="G411" s="93">
        <v>574.6</v>
      </c>
      <c r="H411" s="93">
        <v>0</v>
      </c>
      <c r="I411" s="93">
        <v>0</v>
      </c>
      <c r="J411" s="93">
        <v>0</v>
      </c>
      <c r="K411" s="93">
        <v>0</v>
      </c>
      <c r="L411" s="93">
        <v>0</v>
      </c>
      <c r="M411" s="68">
        <f t="shared" si="10"/>
        <v>4057.0699999999997</v>
      </c>
      <c r="N411" s="75"/>
      <c r="O411" s="70" t="s">
        <v>364</v>
      </c>
      <c r="P411" s="83" t="s">
        <v>365</v>
      </c>
    </row>
    <row r="412" spans="1:16" s="2" customFormat="1" ht="9">
      <c r="A412" s="75" t="s">
        <v>362</v>
      </c>
      <c r="B412" s="70">
        <v>2007</v>
      </c>
      <c r="C412" s="75" t="s">
        <v>370</v>
      </c>
      <c r="D412" s="70">
        <v>1</v>
      </c>
      <c r="E412" s="93">
        <v>1212</v>
      </c>
      <c r="F412" s="93">
        <v>35.26</v>
      </c>
      <c r="G412" s="93">
        <v>205.79</v>
      </c>
      <c r="H412" s="93">
        <v>0</v>
      </c>
      <c r="I412" s="93">
        <v>0</v>
      </c>
      <c r="J412" s="93">
        <v>0</v>
      </c>
      <c r="K412" s="93">
        <v>0</v>
      </c>
      <c r="L412" s="93">
        <v>0</v>
      </c>
      <c r="M412" s="68">
        <f t="shared" si="10"/>
        <v>1453.05</v>
      </c>
      <c r="N412" s="75"/>
      <c r="O412" s="70" t="s">
        <v>364</v>
      </c>
      <c r="P412" s="83" t="s">
        <v>365</v>
      </c>
    </row>
    <row r="413" spans="1:16" s="2" customFormat="1" ht="9">
      <c r="A413" s="75" t="s">
        <v>362</v>
      </c>
      <c r="B413" s="70">
        <v>2007</v>
      </c>
      <c r="C413" s="75" t="s">
        <v>371</v>
      </c>
      <c r="D413" s="70">
        <v>1</v>
      </c>
      <c r="E413" s="93">
        <v>3018</v>
      </c>
      <c r="F413" s="93">
        <v>87.82</v>
      </c>
      <c r="G413" s="93">
        <v>512.46</v>
      </c>
      <c r="H413" s="93">
        <v>0</v>
      </c>
      <c r="I413" s="93">
        <v>0</v>
      </c>
      <c r="J413" s="93">
        <v>0</v>
      </c>
      <c r="K413" s="93">
        <v>0</v>
      </c>
      <c r="L413" s="93">
        <v>0</v>
      </c>
      <c r="M413" s="68">
        <f t="shared" si="10"/>
        <v>3618.28</v>
      </c>
      <c r="N413" s="75"/>
      <c r="O413" s="70" t="s">
        <v>364</v>
      </c>
      <c r="P413" s="83" t="s">
        <v>365</v>
      </c>
    </row>
    <row r="414" spans="1:16" s="2" customFormat="1" ht="9">
      <c r="A414" s="75" t="s">
        <v>362</v>
      </c>
      <c r="B414" s="70">
        <v>2007</v>
      </c>
      <c r="C414" s="75" t="s">
        <v>115</v>
      </c>
      <c r="D414" s="70">
        <v>1</v>
      </c>
      <c r="E414" s="93">
        <v>342</v>
      </c>
      <c r="F414" s="93">
        <v>9.95</v>
      </c>
      <c r="G414" s="93">
        <v>58.07</v>
      </c>
      <c r="H414" s="93">
        <v>0</v>
      </c>
      <c r="I414" s="93">
        <v>0</v>
      </c>
      <c r="J414" s="93">
        <v>0</v>
      </c>
      <c r="K414" s="93">
        <v>0</v>
      </c>
      <c r="L414" s="93">
        <v>0</v>
      </c>
      <c r="M414" s="68">
        <f t="shared" si="10"/>
        <v>410.02</v>
      </c>
      <c r="N414" s="75"/>
      <c r="O414" s="70" t="s">
        <v>364</v>
      </c>
      <c r="P414" s="83" t="s">
        <v>365</v>
      </c>
    </row>
    <row r="415" spans="1:16" s="2" customFormat="1" ht="9">
      <c r="A415" s="80" t="s">
        <v>114</v>
      </c>
      <c r="B415" s="70">
        <v>2007</v>
      </c>
      <c r="C415" s="75" t="s">
        <v>116</v>
      </c>
      <c r="D415" s="70">
        <v>1</v>
      </c>
      <c r="E415" s="93">
        <v>5637</v>
      </c>
      <c r="F415" s="93">
        <v>203.49</v>
      </c>
      <c r="G415" s="93">
        <v>613.25</v>
      </c>
      <c r="H415" s="93">
        <v>0</v>
      </c>
      <c r="I415" s="93">
        <v>0</v>
      </c>
      <c r="J415" s="93">
        <v>0</v>
      </c>
      <c r="K415" s="93">
        <v>0</v>
      </c>
      <c r="L415" s="93">
        <v>0</v>
      </c>
      <c r="M415" s="68">
        <f t="shared" si="10"/>
        <v>6453.74</v>
      </c>
      <c r="N415" s="75" t="s">
        <v>117</v>
      </c>
      <c r="O415" s="70"/>
      <c r="P415" s="83" t="s">
        <v>118</v>
      </c>
    </row>
    <row r="416" spans="1:16" s="2" customFormat="1" ht="9">
      <c r="A416" s="80" t="s">
        <v>114</v>
      </c>
      <c r="B416" s="70">
        <v>2007</v>
      </c>
      <c r="C416" s="75" t="s">
        <v>119</v>
      </c>
      <c r="D416" s="70">
        <v>0</v>
      </c>
      <c r="E416" s="93">
        <v>5637</v>
      </c>
      <c r="F416" s="93">
        <v>203.49</v>
      </c>
      <c r="G416" s="93">
        <v>613.25</v>
      </c>
      <c r="H416" s="93">
        <v>0</v>
      </c>
      <c r="I416" s="93">
        <v>0</v>
      </c>
      <c r="J416" s="93">
        <v>0</v>
      </c>
      <c r="K416" s="93">
        <v>0</v>
      </c>
      <c r="L416" s="93">
        <v>0</v>
      </c>
      <c r="M416" s="68">
        <f t="shared" si="10"/>
        <v>6453.74</v>
      </c>
      <c r="N416" s="75" t="s">
        <v>117</v>
      </c>
      <c r="O416" s="70"/>
      <c r="P416" s="83" t="s">
        <v>118</v>
      </c>
    </row>
    <row r="417" spans="1:16" s="2" customFormat="1" ht="9">
      <c r="A417" s="80" t="s">
        <v>114</v>
      </c>
      <c r="B417" s="70">
        <v>2007</v>
      </c>
      <c r="C417" s="75" t="s">
        <v>120</v>
      </c>
      <c r="D417" s="70">
        <v>1</v>
      </c>
      <c r="E417" s="93">
        <v>5943</v>
      </c>
      <c r="F417" s="93">
        <v>214.54</v>
      </c>
      <c r="G417" s="93">
        <v>646.54</v>
      </c>
      <c r="H417" s="93">
        <v>0</v>
      </c>
      <c r="I417" s="93">
        <v>0</v>
      </c>
      <c r="J417" s="93">
        <v>0</v>
      </c>
      <c r="K417" s="93">
        <v>0</v>
      </c>
      <c r="L417" s="93">
        <v>0</v>
      </c>
      <c r="M417" s="68">
        <f t="shared" si="10"/>
        <v>6804.08</v>
      </c>
      <c r="N417" s="75" t="s">
        <v>117</v>
      </c>
      <c r="O417" s="70"/>
      <c r="P417" s="83" t="s">
        <v>118</v>
      </c>
    </row>
    <row r="418" spans="1:16" s="2" customFormat="1" ht="9">
      <c r="A418" s="80" t="s">
        <v>114</v>
      </c>
      <c r="B418" s="70">
        <v>2007</v>
      </c>
      <c r="C418" s="75" t="s">
        <v>555</v>
      </c>
      <c r="D418" s="70">
        <v>0</v>
      </c>
      <c r="E418" s="93">
        <v>5943</v>
      </c>
      <c r="F418" s="93">
        <v>214.54</v>
      </c>
      <c r="G418" s="93">
        <v>646.54</v>
      </c>
      <c r="H418" s="93">
        <v>0</v>
      </c>
      <c r="I418" s="93">
        <v>0</v>
      </c>
      <c r="J418" s="93">
        <v>0</v>
      </c>
      <c r="K418" s="93">
        <v>0</v>
      </c>
      <c r="L418" s="93">
        <v>0</v>
      </c>
      <c r="M418" s="68">
        <f t="shared" si="10"/>
        <v>6804.08</v>
      </c>
      <c r="N418" s="75" t="s">
        <v>117</v>
      </c>
      <c r="O418" s="70"/>
      <c r="P418" s="83" t="s">
        <v>118</v>
      </c>
    </row>
    <row r="419" spans="1:16" s="2" customFormat="1" ht="9">
      <c r="A419" s="80" t="s">
        <v>114</v>
      </c>
      <c r="B419" s="70">
        <v>2007</v>
      </c>
      <c r="C419" s="75" t="s">
        <v>556</v>
      </c>
      <c r="D419" s="70">
        <v>0</v>
      </c>
      <c r="E419" s="93">
        <v>5052</v>
      </c>
      <c r="F419" s="93">
        <v>51.02</v>
      </c>
      <c r="G419" s="93">
        <v>153.09</v>
      </c>
      <c r="H419" s="93">
        <v>0</v>
      </c>
      <c r="I419" s="93"/>
      <c r="J419" s="93">
        <v>0</v>
      </c>
      <c r="K419" s="93">
        <v>0</v>
      </c>
      <c r="L419" s="93">
        <v>0</v>
      </c>
      <c r="M419" s="68">
        <f t="shared" si="10"/>
        <v>5256.110000000001</v>
      </c>
      <c r="N419" s="75" t="s">
        <v>117</v>
      </c>
      <c r="O419" s="70"/>
      <c r="P419" s="83" t="s">
        <v>118</v>
      </c>
    </row>
    <row r="420" spans="1:16" s="2" customFormat="1" ht="9">
      <c r="A420" s="219" t="s">
        <v>1429</v>
      </c>
      <c r="B420" s="70">
        <v>2007</v>
      </c>
      <c r="C420" s="219" t="s">
        <v>1429</v>
      </c>
      <c r="D420" s="70">
        <v>1</v>
      </c>
      <c r="E420" s="120">
        <v>386.08</v>
      </c>
      <c r="F420" s="120">
        <v>17.49</v>
      </c>
      <c r="G420" s="120">
        <v>102.91</v>
      </c>
      <c r="H420" s="120">
        <v>0</v>
      </c>
      <c r="I420" s="120">
        <v>0</v>
      </c>
      <c r="J420" s="120">
        <v>0</v>
      </c>
      <c r="K420" s="120">
        <v>0</v>
      </c>
      <c r="L420" s="120">
        <v>0</v>
      </c>
      <c r="M420" s="118">
        <f t="shared" si="10"/>
        <v>506.48</v>
      </c>
      <c r="N420" s="75"/>
      <c r="O420" s="70" t="s">
        <v>1259</v>
      </c>
      <c r="P420" s="83" t="s">
        <v>1260</v>
      </c>
    </row>
    <row r="421" spans="1:16" s="2" customFormat="1" ht="9" customHeight="1">
      <c r="A421" s="221"/>
      <c r="B421" s="70">
        <v>2007</v>
      </c>
      <c r="C421" s="221"/>
      <c r="D421" s="70">
        <v>1</v>
      </c>
      <c r="E421" s="120">
        <v>1320.78</v>
      </c>
      <c r="F421" s="120">
        <v>59.83</v>
      </c>
      <c r="G421" s="120">
        <v>352.06</v>
      </c>
      <c r="H421" s="120">
        <v>0</v>
      </c>
      <c r="I421" s="120">
        <v>0</v>
      </c>
      <c r="J421" s="120">
        <v>0</v>
      </c>
      <c r="K421" s="120">
        <v>0</v>
      </c>
      <c r="L421" s="120">
        <v>0</v>
      </c>
      <c r="M421" s="118">
        <f t="shared" si="10"/>
        <v>1732.6699999999998</v>
      </c>
      <c r="N421" s="75"/>
      <c r="O421" s="70" t="s">
        <v>1259</v>
      </c>
      <c r="P421" s="83" t="s">
        <v>1260</v>
      </c>
    </row>
    <row r="422" spans="1:16" s="2" customFormat="1" ht="9" customHeight="1">
      <c r="A422" s="221"/>
      <c r="B422" s="70">
        <v>2007</v>
      </c>
      <c r="C422" s="221"/>
      <c r="D422" s="70">
        <v>1</v>
      </c>
      <c r="E422" s="120">
        <v>3394.96</v>
      </c>
      <c r="F422" s="120">
        <v>153.79</v>
      </c>
      <c r="G422" s="120">
        <v>904.93</v>
      </c>
      <c r="H422" s="120"/>
      <c r="I422" s="120"/>
      <c r="J422" s="120"/>
      <c r="K422" s="120"/>
      <c r="L422" s="120"/>
      <c r="M422" s="118">
        <f t="shared" si="10"/>
        <v>4453.68</v>
      </c>
      <c r="N422" s="75"/>
      <c r="O422" s="70" t="s">
        <v>1259</v>
      </c>
      <c r="P422" s="83" t="s">
        <v>1260</v>
      </c>
    </row>
    <row r="423" spans="1:16" s="2" customFormat="1" ht="9" customHeight="1">
      <c r="A423" s="221"/>
      <c r="B423" s="70">
        <v>2007</v>
      </c>
      <c r="C423" s="221"/>
      <c r="D423" s="70">
        <v>1</v>
      </c>
      <c r="E423" s="120">
        <v>12652.92</v>
      </c>
      <c r="F423" s="120">
        <v>573.18</v>
      </c>
      <c r="G423" s="120">
        <v>3372.65</v>
      </c>
      <c r="H423" s="120">
        <v>0</v>
      </c>
      <c r="I423" s="120">
        <v>0</v>
      </c>
      <c r="J423" s="120">
        <v>0</v>
      </c>
      <c r="K423" s="120">
        <v>0</v>
      </c>
      <c r="L423" s="120">
        <v>0</v>
      </c>
      <c r="M423" s="118">
        <f t="shared" si="10"/>
        <v>16598.75</v>
      </c>
      <c r="N423" s="75"/>
      <c r="O423" s="70" t="s">
        <v>1259</v>
      </c>
      <c r="P423" s="83" t="s">
        <v>1260</v>
      </c>
    </row>
    <row r="424" spans="1:16" s="2" customFormat="1" ht="9" customHeight="1">
      <c r="A424" s="221"/>
      <c r="B424" s="70">
        <v>2007</v>
      </c>
      <c r="C424" s="221"/>
      <c r="D424" s="70">
        <v>1</v>
      </c>
      <c r="E424" s="120">
        <v>4441.14</v>
      </c>
      <c r="F424" s="120">
        <v>201.2</v>
      </c>
      <c r="G424" s="120">
        <v>1183.87</v>
      </c>
      <c r="H424" s="120">
        <v>0</v>
      </c>
      <c r="I424" s="120"/>
      <c r="J424" s="120">
        <v>0</v>
      </c>
      <c r="K424" s="120">
        <v>0</v>
      </c>
      <c r="L424" s="120">
        <v>0</v>
      </c>
      <c r="M424" s="118">
        <f t="shared" si="10"/>
        <v>5826.21</v>
      </c>
      <c r="N424" s="75"/>
      <c r="O424" s="70" t="s">
        <v>1259</v>
      </c>
      <c r="P424" s="83" t="s">
        <v>1260</v>
      </c>
    </row>
    <row r="425" spans="1:16" s="2" customFormat="1" ht="9" customHeight="1">
      <c r="A425" s="221"/>
      <c r="B425" s="70">
        <v>2007</v>
      </c>
      <c r="C425" s="221"/>
      <c r="D425" s="70">
        <v>1</v>
      </c>
      <c r="E425" s="120">
        <v>38013.36</v>
      </c>
      <c r="F425" s="120">
        <v>1722.01</v>
      </c>
      <c r="G425" s="120">
        <v>10132.52</v>
      </c>
      <c r="H425" s="120">
        <v>0</v>
      </c>
      <c r="I425" s="120">
        <v>0</v>
      </c>
      <c r="J425" s="120">
        <v>0</v>
      </c>
      <c r="K425" s="120">
        <v>0</v>
      </c>
      <c r="L425" s="120">
        <v>0</v>
      </c>
      <c r="M425" s="118">
        <f t="shared" si="10"/>
        <v>49867.89</v>
      </c>
      <c r="N425" s="75"/>
      <c r="O425" s="70" t="s">
        <v>1259</v>
      </c>
      <c r="P425" s="83" t="s">
        <v>1260</v>
      </c>
    </row>
    <row r="426" spans="1:16" s="2" customFormat="1" ht="9" customHeight="1">
      <c r="A426" s="221"/>
      <c r="B426" s="70">
        <v>2007</v>
      </c>
      <c r="C426" s="221"/>
      <c r="D426" s="70">
        <v>1</v>
      </c>
      <c r="E426" s="120">
        <v>464.75</v>
      </c>
      <c r="F426" s="120">
        <v>21.05</v>
      </c>
      <c r="G426" s="120">
        <v>123.88</v>
      </c>
      <c r="H426" s="120">
        <v>0</v>
      </c>
      <c r="I426" s="120">
        <v>0</v>
      </c>
      <c r="J426" s="120">
        <v>0</v>
      </c>
      <c r="K426" s="120">
        <v>0</v>
      </c>
      <c r="L426" s="120">
        <v>0</v>
      </c>
      <c r="M426" s="118">
        <f t="shared" si="10"/>
        <v>609.6800000000001</v>
      </c>
      <c r="N426" s="75"/>
      <c r="O426" s="70" t="s">
        <v>1259</v>
      </c>
      <c r="P426" s="83" t="s">
        <v>1260</v>
      </c>
    </row>
    <row r="427" spans="1:16" s="2" customFormat="1" ht="9" customHeight="1">
      <c r="A427" s="221"/>
      <c r="B427" s="70">
        <v>2007</v>
      </c>
      <c r="C427" s="221"/>
      <c r="D427" s="70">
        <v>1</v>
      </c>
      <c r="E427" s="120">
        <v>3303.66</v>
      </c>
      <c r="F427" s="120">
        <v>149.66</v>
      </c>
      <c r="G427" s="120">
        <v>880.6</v>
      </c>
      <c r="H427" s="120">
        <v>0</v>
      </c>
      <c r="I427" s="120">
        <v>0</v>
      </c>
      <c r="J427" s="120">
        <v>0</v>
      </c>
      <c r="K427" s="120">
        <v>0</v>
      </c>
      <c r="L427" s="120">
        <v>0</v>
      </c>
      <c r="M427" s="118">
        <f t="shared" si="10"/>
        <v>4333.92</v>
      </c>
      <c r="N427" s="75"/>
      <c r="O427" s="70" t="s">
        <v>1259</v>
      </c>
      <c r="P427" s="83" t="s">
        <v>1260</v>
      </c>
    </row>
    <row r="428" spans="1:16" s="2" customFormat="1" ht="9" customHeight="1">
      <c r="A428" s="221"/>
      <c r="B428" s="70">
        <v>2007</v>
      </c>
      <c r="C428" s="221"/>
      <c r="D428" s="70">
        <v>1</v>
      </c>
      <c r="E428" s="120">
        <v>29729.43</v>
      </c>
      <c r="F428" s="120">
        <v>1346.74</v>
      </c>
      <c r="G428" s="120">
        <v>7924.42</v>
      </c>
      <c r="H428" s="120">
        <v>0</v>
      </c>
      <c r="I428" s="120">
        <v>0</v>
      </c>
      <c r="J428" s="120">
        <v>0</v>
      </c>
      <c r="K428" s="120">
        <v>0</v>
      </c>
      <c r="L428" s="120">
        <v>0</v>
      </c>
      <c r="M428" s="118">
        <f t="shared" si="10"/>
        <v>39000.590000000004</v>
      </c>
      <c r="N428" s="75"/>
      <c r="O428" s="70" t="s">
        <v>1259</v>
      </c>
      <c r="P428" s="83" t="s">
        <v>1260</v>
      </c>
    </row>
    <row r="429" spans="1:16" s="2" customFormat="1" ht="9" customHeight="1">
      <c r="A429" s="221"/>
      <c r="B429" s="70">
        <v>2007</v>
      </c>
      <c r="C429" s="221"/>
      <c r="D429" s="70">
        <v>1</v>
      </c>
      <c r="E429" s="120">
        <v>1921.09</v>
      </c>
      <c r="F429" s="120">
        <v>87.03</v>
      </c>
      <c r="G429" s="120">
        <v>512.07</v>
      </c>
      <c r="H429" s="120">
        <v>0</v>
      </c>
      <c r="I429" s="120">
        <v>0</v>
      </c>
      <c r="J429" s="120">
        <v>0</v>
      </c>
      <c r="K429" s="120">
        <v>0</v>
      </c>
      <c r="L429" s="120">
        <v>0</v>
      </c>
      <c r="M429" s="118">
        <f t="shared" si="10"/>
        <v>2520.19</v>
      </c>
      <c r="N429" s="75"/>
      <c r="O429" s="70" t="s">
        <v>1259</v>
      </c>
      <c r="P429" s="83" t="s">
        <v>1260</v>
      </c>
    </row>
    <row r="430" spans="1:16" s="2" customFormat="1" ht="9" customHeight="1">
      <c r="A430" s="221"/>
      <c r="B430" s="70">
        <v>2007</v>
      </c>
      <c r="C430" s="221"/>
      <c r="D430" s="70">
        <v>1</v>
      </c>
      <c r="E430" s="120">
        <v>3027.79</v>
      </c>
      <c r="F430" s="120">
        <v>118.69</v>
      </c>
      <c r="G430" s="120">
        <v>755.16</v>
      </c>
      <c r="H430" s="120">
        <v>0</v>
      </c>
      <c r="I430" s="120">
        <v>0</v>
      </c>
      <c r="J430" s="120">
        <v>0</v>
      </c>
      <c r="K430" s="120">
        <v>0</v>
      </c>
      <c r="L430" s="120">
        <v>0</v>
      </c>
      <c r="M430" s="118">
        <f t="shared" si="10"/>
        <v>3901.64</v>
      </c>
      <c r="N430" s="75"/>
      <c r="O430" s="70" t="s">
        <v>1259</v>
      </c>
      <c r="P430" s="83" t="s">
        <v>1260</v>
      </c>
    </row>
    <row r="431" spans="1:16" s="2" customFormat="1" ht="9" customHeight="1">
      <c r="A431" s="221"/>
      <c r="B431" s="70">
        <v>2007</v>
      </c>
      <c r="C431" s="221"/>
      <c r="D431" s="70">
        <v>0</v>
      </c>
      <c r="E431" s="120">
        <v>3364.21</v>
      </c>
      <c r="F431" s="120">
        <v>131.88</v>
      </c>
      <c r="G431" s="120">
        <v>839.06</v>
      </c>
      <c r="H431" s="120">
        <v>0</v>
      </c>
      <c r="I431" s="120">
        <v>0</v>
      </c>
      <c r="J431" s="120">
        <v>0</v>
      </c>
      <c r="K431" s="120">
        <v>0</v>
      </c>
      <c r="L431" s="120">
        <v>0</v>
      </c>
      <c r="M431" s="118">
        <f t="shared" si="10"/>
        <v>4335.15</v>
      </c>
      <c r="N431" s="75"/>
      <c r="O431" s="70" t="s">
        <v>1259</v>
      </c>
      <c r="P431" s="83" t="s">
        <v>1260</v>
      </c>
    </row>
    <row r="432" spans="1:16" s="2" customFormat="1" ht="9" customHeight="1">
      <c r="A432" s="221"/>
      <c r="B432" s="70">
        <v>2007</v>
      </c>
      <c r="C432" s="221"/>
      <c r="D432" s="70">
        <v>1</v>
      </c>
      <c r="E432" s="120">
        <v>3001.89</v>
      </c>
      <c r="F432" s="120">
        <v>117.67</v>
      </c>
      <c r="G432" s="120">
        <v>748.7</v>
      </c>
      <c r="H432" s="120">
        <v>0</v>
      </c>
      <c r="I432" s="120">
        <v>0</v>
      </c>
      <c r="J432" s="120">
        <v>0</v>
      </c>
      <c r="K432" s="120">
        <v>0</v>
      </c>
      <c r="L432" s="120">
        <v>0</v>
      </c>
      <c r="M432" s="118">
        <f t="shared" si="10"/>
        <v>3868.26</v>
      </c>
      <c r="N432" s="75"/>
      <c r="O432" s="70" t="s">
        <v>1259</v>
      </c>
      <c r="P432" s="83" t="s">
        <v>1260</v>
      </c>
    </row>
    <row r="433" spans="1:16" s="2" customFormat="1" ht="9" customHeight="1">
      <c r="A433" s="221"/>
      <c r="B433" s="70">
        <v>2007</v>
      </c>
      <c r="C433" s="221"/>
      <c r="D433" s="70">
        <v>0</v>
      </c>
      <c r="E433" s="120">
        <v>3335.43</v>
      </c>
      <c r="F433" s="120">
        <v>130.75</v>
      </c>
      <c r="G433" s="120">
        <v>831.88</v>
      </c>
      <c r="H433" s="120">
        <v>0</v>
      </c>
      <c r="I433" s="120">
        <v>0</v>
      </c>
      <c r="J433" s="120">
        <v>0</v>
      </c>
      <c r="K433" s="120">
        <v>0</v>
      </c>
      <c r="L433" s="120">
        <v>0</v>
      </c>
      <c r="M433" s="118">
        <f t="shared" si="10"/>
        <v>4298.0599999999995</v>
      </c>
      <c r="N433" s="75"/>
      <c r="O433" s="70" t="s">
        <v>1259</v>
      </c>
      <c r="P433" s="83" t="s">
        <v>1260</v>
      </c>
    </row>
    <row r="434" spans="1:16" s="2" customFormat="1" ht="9" customHeight="1">
      <c r="A434" s="221"/>
      <c r="B434" s="70">
        <v>2007</v>
      </c>
      <c r="C434" s="221"/>
      <c r="D434" s="70">
        <v>1</v>
      </c>
      <c r="E434" s="120">
        <v>3006.8</v>
      </c>
      <c r="F434" s="120">
        <v>117.87</v>
      </c>
      <c r="G434" s="120">
        <v>749.92</v>
      </c>
      <c r="H434" s="120">
        <v>0</v>
      </c>
      <c r="I434" s="120">
        <v>0</v>
      </c>
      <c r="J434" s="120">
        <v>0</v>
      </c>
      <c r="K434" s="120">
        <v>0</v>
      </c>
      <c r="L434" s="120">
        <v>0</v>
      </c>
      <c r="M434" s="118">
        <f t="shared" si="10"/>
        <v>3874.59</v>
      </c>
      <c r="N434" s="75"/>
      <c r="O434" s="70" t="s">
        <v>1259</v>
      </c>
      <c r="P434" s="83" t="s">
        <v>1260</v>
      </c>
    </row>
    <row r="435" spans="1:16" s="2" customFormat="1" ht="9" customHeight="1">
      <c r="A435" s="221"/>
      <c r="B435" s="70">
        <v>2007</v>
      </c>
      <c r="C435" s="221"/>
      <c r="D435" s="70">
        <v>0</v>
      </c>
      <c r="E435" s="120">
        <v>3340.89</v>
      </c>
      <c r="F435" s="120">
        <v>130.96</v>
      </c>
      <c r="G435" s="120">
        <v>833.24</v>
      </c>
      <c r="H435" s="120">
        <v>0</v>
      </c>
      <c r="I435" s="120">
        <v>0</v>
      </c>
      <c r="J435" s="120">
        <v>0</v>
      </c>
      <c r="K435" s="120">
        <v>0</v>
      </c>
      <c r="L435" s="120">
        <v>0</v>
      </c>
      <c r="M435" s="118">
        <f t="shared" si="10"/>
        <v>4305.09</v>
      </c>
      <c r="N435" s="75"/>
      <c r="O435" s="70" t="s">
        <v>1259</v>
      </c>
      <c r="P435" s="83" t="s">
        <v>1260</v>
      </c>
    </row>
    <row r="436" spans="1:16" s="2" customFormat="1" ht="9" customHeight="1">
      <c r="A436" s="221"/>
      <c r="B436" s="70">
        <v>2007</v>
      </c>
      <c r="C436" s="221"/>
      <c r="D436" s="70">
        <v>1</v>
      </c>
      <c r="E436" s="120">
        <v>3001.89</v>
      </c>
      <c r="F436" s="120">
        <v>117.67</v>
      </c>
      <c r="G436" s="120">
        <v>748.7</v>
      </c>
      <c r="H436" s="120">
        <v>0</v>
      </c>
      <c r="I436" s="120">
        <v>0</v>
      </c>
      <c r="J436" s="120">
        <v>0</v>
      </c>
      <c r="K436" s="120">
        <v>0</v>
      </c>
      <c r="L436" s="120">
        <v>0</v>
      </c>
      <c r="M436" s="118">
        <f t="shared" si="10"/>
        <v>3868.26</v>
      </c>
      <c r="N436" s="75"/>
      <c r="O436" s="70" t="s">
        <v>1259</v>
      </c>
      <c r="P436" s="83" t="s">
        <v>1260</v>
      </c>
    </row>
    <row r="437" spans="1:16" s="2" customFormat="1" ht="9" customHeight="1">
      <c r="A437" s="221"/>
      <c r="B437" s="70">
        <v>2007</v>
      </c>
      <c r="C437" s="221"/>
      <c r="D437" s="70">
        <v>0</v>
      </c>
      <c r="E437" s="120">
        <v>3335.43</v>
      </c>
      <c r="F437" s="120">
        <v>130.75</v>
      </c>
      <c r="G437" s="120">
        <v>831.88</v>
      </c>
      <c r="H437" s="120">
        <v>0</v>
      </c>
      <c r="I437" s="120">
        <v>0</v>
      </c>
      <c r="J437" s="120">
        <v>0</v>
      </c>
      <c r="K437" s="120">
        <v>0</v>
      </c>
      <c r="L437" s="120">
        <v>0</v>
      </c>
      <c r="M437" s="118">
        <f t="shared" si="10"/>
        <v>4298.0599999999995</v>
      </c>
      <c r="N437" s="75"/>
      <c r="O437" s="70" t="s">
        <v>1259</v>
      </c>
      <c r="P437" s="83" t="s">
        <v>1260</v>
      </c>
    </row>
    <row r="438" spans="1:16" s="2" customFormat="1" ht="9" customHeight="1">
      <c r="A438" s="221"/>
      <c r="B438" s="70">
        <v>2007</v>
      </c>
      <c r="C438" s="221"/>
      <c r="D438" s="70">
        <v>1</v>
      </c>
      <c r="E438" s="120">
        <v>11112</v>
      </c>
      <c r="F438" s="120">
        <v>417.81</v>
      </c>
      <c r="G438" s="120">
        <v>2594.2</v>
      </c>
      <c r="H438" s="120">
        <v>0</v>
      </c>
      <c r="I438" s="120">
        <v>0</v>
      </c>
      <c r="J438" s="120">
        <v>0</v>
      </c>
      <c r="K438" s="120">
        <v>0</v>
      </c>
      <c r="L438" s="120">
        <v>0</v>
      </c>
      <c r="M438" s="118">
        <f t="shared" si="10"/>
        <v>14124.009999999998</v>
      </c>
      <c r="N438" s="75"/>
      <c r="O438" s="70" t="s">
        <v>1262</v>
      </c>
      <c r="P438" s="83" t="s">
        <v>1263</v>
      </c>
    </row>
    <row r="439" spans="1:16" s="2" customFormat="1" ht="9" customHeight="1">
      <c r="A439" s="221"/>
      <c r="B439" s="70">
        <v>2007</v>
      </c>
      <c r="C439" s="221"/>
      <c r="D439" s="70">
        <v>1</v>
      </c>
      <c r="E439" s="120">
        <v>11121</v>
      </c>
      <c r="F439" s="120">
        <v>418.14</v>
      </c>
      <c r="G439" s="120">
        <v>2596.3</v>
      </c>
      <c r="H439" s="120">
        <v>0</v>
      </c>
      <c r="I439" s="120">
        <v>0</v>
      </c>
      <c r="J439" s="120">
        <v>0</v>
      </c>
      <c r="K439" s="120">
        <v>0</v>
      </c>
      <c r="L439" s="120">
        <v>0</v>
      </c>
      <c r="M439" s="118">
        <f t="shared" si="10"/>
        <v>14135.439999999999</v>
      </c>
      <c r="N439" s="75"/>
      <c r="O439" s="70" t="s">
        <v>1262</v>
      </c>
      <c r="P439" s="83" t="s">
        <v>1263</v>
      </c>
    </row>
    <row r="440" spans="1:16" s="2" customFormat="1" ht="9" customHeight="1">
      <c r="A440" s="221"/>
      <c r="B440" s="70">
        <v>2007</v>
      </c>
      <c r="C440" s="221"/>
      <c r="D440" s="70">
        <v>1</v>
      </c>
      <c r="E440" s="120">
        <v>7604</v>
      </c>
      <c r="F440" s="120">
        <v>285.91</v>
      </c>
      <c r="G440" s="120">
        <v>1775.22</v>
      </c>
      <c r="H440" s="120">
        <v>0</v>
      </c>
      <c r="I440" s="120">
        <v>0</v>
      </c>
      <c r="J440" s="120">
        <v>0</v>
      </c>
      <c r="K440" s="120">
        <v>0</v>
      </c>
      <c r="L440" s="120">
        <v>0</v>
      </c>
      <c r="M440" s="118">
        <f t="shared" si="10"/>
        <v>9665.13</v>
      </c>
      <c r="N440" s="75"/>
      <c r="O440" s="70" t="s">
        <v>1262</v>
      </c>
      <c r="P440" s="83" t="s">
        <v>1263</v>
      </c>
    </row>
    <row r="441" spans="1:16" s="2" customFormat="1" ht="9" customHeight="1">
      <c r="A441" s="221"/>
      <c r="B441" s="70">
        <v>2007</v>
      </c>
      <c r="C441" s="221"/>
      <c r="D441" s="70">
        <v>1</v>
      </c>
      <c r="E441" s="120">
        <v>7977</v>
      </c>
      <c r="F441" s="120">
        <v>299.93</v>
      </c>
      <c r="G441" s="120">
        <v>1862.3</v>
      </c>
      <c r="H441" s="120">
        <v>0</v>
      </c>
      <c r="I441" s="120">
        <v>0</v>
      </c>
      <c r="J441" s="120">
        <v>0</v>
      </c>
      <c r="K441" s="120">
        <v>0</v>
      </c>
      <c r="L441" s="120">
        <v>0</v>
      </c>
      <c r="M441" s="118">
        <f t="shared" si="10"/>
        <v>10139.23</v>
      </c>
      <c r="N441" s="75"/>
      <c r="O441" s="70" t="s">
        <v>1262</v>
      </c>
      <c r="P441" s="83" t="s">
        <v>1263</v>
      </c>
    </row>
    <row r="442" spans="1:16" s="2" customFormat="1" ht="9" customHeight="1">
      <c r="A442" s="221"/>
      <c r="B442" s="70">
        <v>2007</v>
      </c>
      <c r="C442" s="221"/>
      <c r="D442" s="70">
        <v>1</v>
      </c>
      <c r="E442" s="120">
        <v>8836</v>
      </c>
      <c r="F442" s="120">
        <v>332.23</v>
      </c>
      <c r="G442" s="120">
        <v>2062.85</v>
      </c>
      <c r="H442" s="120">
        <v>0</v>
      </c>
      <c r="I442" s="120">
        <v>0</v>
      </c>
      <c r="J442" s="120">
        <v>0</v>
      </c>
      <c r="K442" s="120">
        <v>0</v>
      </c>
      <c r="L442" s="120">
        <v>0</v>
      </c>
      <c r="M442" s="118">
        <f t="shared" si="10"/>
        <v>11231.08</v>
      </c>
      <c r="N442" s="75"/>
      <c r="O442" s="70" t="s">
        <v>1262</v>
      </c>
      <c r="P442" s="83" t="s">
        <v>1263</v>
      </c>
    </row>
    <row r="443" spans="1:16" s="2" customFormat="1" ht="9" customHeight="1">
      <c r="A443" s="221"/>
      <c r="B443" s="70">
        <v>2007</v>
      </c>
      <c r="C443" s="221"/>
      <c r="D443" s="70">
        <v>1</v>
      </c>
      <c r="E443" s="120">
        <v>8951</v>
      </c>
      <c r="F443" s="120">
        <v>336.55</v>
      </c>
      <c r="G443" s="120">
        <v>2089.69</v>
      </c>
      <c r="H443" s="120">
        <v>0</v>
      </c>
      <c r="I443" s="120">
        <v>0</v>
      </c>
      <c r="J443" s="120">
        <v>0</v>
      </c>
      <c r="K443" s="120">
        <v>0</v>
      </c>
      <c r="L443" s="120">
        <v>0</v>
      </c>
      <c r="M443" s="118">
        <f t="shared" si="10"/>
        <v>11377.24</v>
      </c>
      <c r="N443" s="75"/>
      <c r="O443" s="70" t="s">
        <v>1262</v>
      </c>
      <c r="P443" s="83" t="s">
        <v>1263</v>
      </c>
    </row>
    <row r="444" spans="1:16" s="2" customFormat="1" ht="9" customHeight="1">
      <c r="A444" s="221"/>
      <c r="B444" s="70">
        <v>2007</v>
      </c>
      <c r="C444" s="221"/>
      <c r="D444" s="70">
        <v>1</v>
      </c>
      <c r="E444" s="120">
        <v>8836</v>
      </c>
      <c r="F444" s="120">
        <v>332.23</v>
      </c>
      <c r="G444" s="120">
        <v>2062.85</v>
      </c>
      <c r="H444" s="120">
        <v>0</v>
      </c>
      <c r="I444" s="120">
        <v>0</v>
      </c>
      <c r="J444" s="120">
        <v>0</v>
      </c>
      <c r="K444" s="120">
        <v>0</v>
      </c>
      <c r="L444" s="120">
        <v>0</v>
      </c>
      <c r="M444" s="118">
        <f t="shared" si="10"/>
        <v>11231.08</v>
      </c>
      <c r="N444" s="75"/>
      <c r="O444" s="70" t="s">
        <v>1262</v>
      </c>
      <c r="P444" s="83" t="s">
        <v>1263</v>
      </c>
    </row>
    <row r="445" spans="1:16" s="2" customFormat="1" ht="9" customHeight="1">
      <c r="A445" s="221"/>
      <c r="B445" s="70">
        <v>2007</v>
      </c>
      <c r="C445" s="221"/>
      <c r="D445" s="70">
        <v>1</v>
      </c>
      <c r="E445" s="120">
        <v>6654</v>
      </c>
      <c r="F445" s="120">
        <v>250.19</v>
      </c>
      <c r="G445" s="120">
        <v>1553.44</v>
      </c>
      <c r="H445" s="120">
        <v>0</v>
      </c>
      <c r="I445" s="120">
        <v>0</v>
      </c>
      <c r="J445" s="120">
        <v>0</v>
      </c>
      <c r="K445" s="120">
        <v>0</v>
      </c>
      <c r="L445" s="120">
        <v>0</v>
      </c>
      <c r="M445" s="118">
        <f t="shared" si="10"/>
        <v>8457.63</v>
      </c>
      <c r="N445" s="75"/>
      <c r="O445" s="70" t="s">
        <v>1262</v>
      </c>
      <c r="P445" s="83" t="s">
        <v>1263</v>
      </c>
    </row>
    <row r="446" spans="1:16" s="2" customFormat="1" ht="9" customHeight="1">
      <c r="A446" s="221"/>
      <c r="B446" s="70">
        <v>2007</v>
      </c>
      <c r="C446" s="221"/>
      <c r="D446" s="70">
        <v>1</v>
      </c>
      <c r="E446" s="120">
        <v>8152</v>
      </c>
      <c r="F446" s="120">
        <v>306.51</v>
      </c>
      <c r="G446" s="120">
        <v>1903.16</v>
      </c>
      <c r="H446" s="120">
        <v>0</v>
      </c>
      <c r="I446" s="120">
        <v>0</v>
      </c>
      <c r="J446" s="120">
        <v>0</v>
      </c>
      <c r="K446" s="120">
        <v>0</v>
      </c>
      <c r="L446" s="120">
        <v>0</v>
      </c>
      <c r="M446" s="118">
        <f t="shared" si="10"/>
        <v>10361.67</v>
      </c>
      <c r="N446" s="75"/>
      <c r="O446" s="70" t="s">
        <v>1262</v>
      </c>
      <c r="P446" s="83" t="s">
        <v>1263</v>
      </c>
    </row>
    <row r="447" spans="1:16" s="2" customFormat="1" ht="9" customHeight="1">
      <c r="A447" s="221"/>
      <c r="B447" s="70">
        <v>2007</v>
      </c>
      <c r="C447" s="221"/>
      <c r="D447" s="70">
        <v>1</v>
      </c>
      <c r="E447" s="120">
        <v>8255</v>
      </c>
      <c r="F447" s="120">
        <v>310.38</v>
      </c>
      <c r="G447" s="120">
        <v>1927.21</v>
      </c>
      <c r="H447" s="120">
        <v>0</v>
      </c>
      <c r="I447" s="120">
        <v>0</v>
      </c>
      <c r="J447" s="120">
        <v>0</v>
      </c>
      <c r="K447" s="120">
        <v>0</v>
      </c>
      <c r="L447" s="120">
        <v>0</v>
      </c>
      <c r="M447" s="118">
        <f t="shared" si="10"/>
        <v>10492.59</v>
      </c>
      <c r="N447" s="75"/>
      <c r="O447" s="70" t="s">
        <v>1262</v>
      </c>
      <c r="P447" s="83" t="s">
        <v>1263</v>
      </c>
    </row>
    <row r="448" spans="1:16" s="2" customFormat="1" ht="9" customHeight="1">
      <c r="A448" s="221"/>
      <c r="B448" s="70">
        <v>2007</v>
      </c>
      <c r="C448" s="221"/>
      <c r="D448" s="70">
        <v>1</v>
      </c>
      <c r="E448" s="120">
        <v>8586</v>
      </c>
      <c r="F448" s="120">
        <v>322.83</v>
      </c>
      <c r="G448" s="120">
        <v>2004.86</v>
      </c>
      <c r="H448" s="120">
        <v>0</v>
      </c>
      <c r="I448" s="120">
        <v>0</v>
      </c>
      <c r="J448" s="120">
        <v>0</v>
      </c>
      <c r="K448" s="120">
        <v>0</v>
      </c>
      <c r="L448" s="120">
        <v>0</v>
      </c>
      <c r="M448" s="118">
        <f t="shared" si="10"/>
        <v>10913.69</v>
      </c>
      <c r="N448" s="75"/>
      <c r="O448" s="70" t="s">
        <v>1262</v>
      </c>
      <c r="P448" s="83" t="s">
        <v>1263</v>
      </c>
    </row>
    <row r="449" spans="1:16" s="2" customFormat="1" ht="9">
      <c r="A449" s="36" t="s">
        <v>813</v>
      </c>
      <c r="B449" s="70">
        <v>2007</v>
      </c>
      <c r="C449" s="75" t="s">
        <v>851</v>
      </c>
      <c r="D449" s="195">
        <v>1</v>
      </c>
      <c r="E449" s="68">
        <v>1947</v>
      </c>
      <c r="F449" s="68">
        <v>123.44</v>
      </c>
      <c r="G449" s="68">
        <v>714.3</v>
      </c>
      <c r="H449" s="92">
        <v>0</v>
      </c>
      <c r="I449" s="92">
        <v>0</v>
      </c>
      <c r="J449" s="92">
        <v>0</v>
      </c>
      <c r="K449" s="92">
        <v>0</v>
      </c>
      <c r="L449" s="92">
        <v>0</v>
      </c>
      <c r="M449" s="68">
        <f t="shared" si="10"/>
        <v>2784.74</v>
      </c>
      <c r="N449" s="94" t="s">
        <v>810</v>
      </c>
      <c r="O449" s="105"/>
      <c r="P449" s="94" t="s">
        <v>811</v>
      </c>
    </row>
    <row r="450" spans="1:16" s="2" customFormat="1" ht="9">
      <c r="A450" s="36" t="s">
        <v>813</v>
      </c>
      <c r="B450" s="70">
        <v>2007</v>
      </c>
      <c r="C450" s="75" t="s">
        <v>852</v>
      </c>
      <c r="D450" s="195">
        <v>0</v>
      </c>
      <c r="E450" s="68">
        <v>1947</v>
      </c>
      <c r="F450" s="68">
        <v>47.89</v>
      </c>
      <c r="G450" s="68">
        <v>329.15</v>
      </c>
      <c r="H450" s="92">
        <v>0</v>
      </c>
      <c r="I450" s="92">
        <v>0</v>
      </c>
      <c r="J450" s="92">
        <v>0</v>
      </c>
      <c r="K450" s="92">
        <v>0</v>
      </c>
      <c r="L450" s="92">
        <v>0</v>
      </c>
      <c r="M450" s="68">
        <f t="shared" si="10"/>
        <v>2324.04</v>
      </c>
      <c r="N450" s="94" t="s">
        <v>810</v>
      </c>
      <c r="O450" s="105"/>
      <c r="P450" s="94" t="s">
        <v>811</v>
      </c>
    </row>
    <row r="451" spans="1:16" s="2" customFormat="1" ht="9">
      <c r="A451" s="36" t="s">
        <v>813</v>
      </c>
      <c r="B451" s="70">
        <v>2007</v>
      </c>
      <c r="C451" s="75" t="s">
        <v>853</v>
      </c>
      <c r="D451" s="195">
        <v>1</v>
      </c>
      <c r="E451" s="68">
        <v>11154</v>
      </c>
      <c r="F451" s="68">
        <v>707.16</v>
      </c>
      <c r="G451" s="68">
        <v>4092.1</v>
      </c>
      <c r="H451" s="92">
        <v>0</v>
      </c>
      <c r="I451" s="92">
        <v>0</v>
      </c>
      <c r="J451" s="92">
        <v>0</v>
      </c>
      <c r="K451" s="92">
        <v>0</v>
      </c>
      <c r="L451" s="92">
        <v>0</v>
      </c>
      <c r="M451" s="68">
        <f aca="true" t="shared" si="11" ref="M451:M460">SUM(E451:L451)</f>
        <v>15953.26</v>
      </c>
      <c r="N451" s="94" t="s">
        <v>810</v>
      </c>
      <c r="O451" s="105"/>
      <c r="P451" s="94" t="s">
        <v>811</v>
      </c>
    </row>
    <row r="452" spans="1:16" s="2" customFormat="1" ht="9">
      <c r="A452" s="36" t="s">
        <v>813</v>
      </c>
      <c r="B452" s="70">
        <v>2007</v>
      </c>
      <c r="C452" s="75" t="s">
        <v>854</v>
      </c>
      <c r="D452" s="195">
        <v>0</v>
      </c>
      <c r="E452" s="68">
        <v>11154</v>
      </c>
      <c r="F452" s="68">
        <v>274.38</v>
      </c>
      <c r="G452" s="68">
        <v>1885.68</v>
      </c>
      <c r="H452" s="92">
        <v>0</v>
      </c>
      <c r="I452" s="92">
        <v>0</v>
      </c>
      <c r="J452" s="92">
        <v>0</v>
      </c>
      <c r="K452" s="92">
        <v>0</v>
      </c>
      <c r="L452" s="92">
        <v>0</v>
      </c>
      <c r="M452" s="68">
        <f t="shared" si="11"/>
        <v>13314.06</v>
      </c>
      <c r="N452" s="94" t="s">
        <v>810</v>
      </c>
      <c r="O452" s="105"/>
      <c r="P452" s="94" t="s">
        <v>811</v>
      </c>
    </row>
    <row r="453" spans="1:16" s="2" customFormat="1" ht="9">
      <c r="A453" s="36" t="s">
        <v>813</v>
      </c>
      <c r="B453" s="70">
        <v>2007</v>
      </c>
      <c r="C453" s="75" t="s">
        <v>855</v>
      </c>
      <c r="D453" s="195">
        <v>1</v>
      </c>
      <c r="E453" s="68">
        <v>3138</v>
      </c>
      <c r="F453" s="68">
        <v>198.94</v>
      </c>
      <c r="G453" s="68">
        <v>1151.24</v>
      </c>
      <c r="H453" s="92">
        <v>0</v>
      </c>
      <c r="I453" s="92">
        <v>0</v>
      </c>
      <c r="J453" s="92">
        <v>0</v>
      </c>
      <c r="K453" s="92">
        <v>0</v>
      </c>
      <c r="L453" s="92">
        <v>0</v>
      </c>
      <c r="M453" s="68">
        <f t="shared" si="11"/>
        <v>4488.18</v>
      </c>
      <c r="N453" s="94" t="s">
        <v>810</v>
      </c>
      <c r="O453" s="105"/>
      <c r="P453" s="94" t="s">
        <v>811</v>
      </c>
    </row>
    <row r="454" spans="1:16" s="2" customFormat="1" ht="9">
      <c r="A454" s="36" t="s">
        <v>813</v>
      </c>
      <c r="B454" s="70">
        <v>2007</v>
      </c>
      <c r="C454" s="75" t="s">
        <v>860</v>
      </c>
      <c r="D454" s="195">
        <v>0</v>
      </c>
      <c r="E454" s="68">
        <v>3138</v>
      </c>
      <c r="F454" s="68">
        <v>77.19</v>
      </c>
      <c r="G454" s="68">
        <v>530.5</v>
      </c>
      <c r="H454" s="92">
        <v>0</v>
      </c>
      <c r="I454" s="92">
        <v>0</v>
      </c>
      <c r="J454" s="92">
        <v>0</v>
      </c>
      <c r="K454" s="92">
        <v>0</v>
      </c>
      <c r="L454" s="92">
        <v>0</v>
      </c>
      <c r="M454" s="68">
        <f t="shared" si="11"/>
        <v>3745.69</v>
      </c>
      <c r="N454" s="94" t="s">
        <v>810</v>
      </c>
      <c r="O454" s="105"/>
      <c r="P454" s="94" t="s">
        <v>811</v>
      </c>
    </row>
    <row r="455" spans="1:16" s="2" customFormat="1" ht="9">
      <c r="A455" s="36" t="s">
        <v>813</v>
      </c>
      <c r="B455" s="70">
        <v>2007</v>
      </c>
      <c r="C455" s="75" t="s">
        <v>861</v>
      </c>
      <c r="D455" s="195">
        <v>1</v>
      </c>
      <c r="E455" s="68">
        <v>8619</v>
      </c>
      <c r="F455" s="68">
        <v>546.44</v>
      </c>
      <c r="G455" s="68">
        <v>3162.07</v>
      </c>
      <c r="H455" s="92">
        <v>0</v>
      </c>
      <c r="I455" s="92">
        <v>0</v>
      </c>
      <c r="J455" s="92">
        <v>0</v>
      </c>
      <c r="K455" s="92">
        <v>0</v>
      </c>
      <c r="L455" s="92">
        <v>0</v>
      </c>
      <c r="M455" s="68">
        <f t="shared" si="11"/>
        <v>12327.51</v>
      </c>
      <c r="N455" s="94" t="s">
        <v>810</v>
      </c>
      <c r="O455" s="105"/>
      <c r="P455" s="94" t="s">
        <v>811</v>
      </c>
    </row>
    <row r="456" spans="1:16" s="2" customFormat="1" ht="9">
      <c r="A456" s="36" t="s">
        <v>813</v>
      </c>
      <c r="B456" s="70">
        <v>2007</v>
      </c>
      <c r="C456" s="75" t="s">
        <v>862</v>
      </c>
      <c r="D456" s="195">
        <v>0</v>
      </c>
      <c r="E456" s="68">
        <v>8619</v>
      </c>
      <c r="F456" s="68">
        <v>212.02</v>
      </c>
      <c r="G456" s="68">
        <v>1457.11</v>
      </c>
      <c r="H456" s="92">
        <v>0</v>
      </c>
      <c r="I456" s="92">
        <v>0</v>
      </c>
      <c r="J456" s="92">
        <v>0</v>
      </c>
      <c r="K456" s="92">
        <v>0</v>
      </c>
      <c r="L456" s="92">
        <v>0</v>
      </c>
      <c r="M456" s="68">
        <f t="shared" si="11"/>
        <v>10288.130000000001</v>
      </c>
      <c r="N456" s="94" t="s">
        <v>810</v>
      </c>
      <c r="O456" s="105"/>
      <c r="P456" s="94" t="s">
        <v>811</v>
      </c>
    </row>
    <row r="457" spans="1:16" s="2" customFormat="1" ht="9">
      <c r="A457" s="36" t="s">
        <v>813</v>
      </c>
      <c r="B457" s="70">
        <v>2007</v>
      </c>
      <c r="C457" s="75" t="s">
        <v>863</v>
      </c>
      <c r="D457" s="195">
        <v>1</v>
      </c>
      <c r="E457" s="68">
        <v>22653</v>
      </c>
      <c r="F457" s="68">
        <v>1436</v>
      </c>
      <c r="G457" s="68">
        <v>8310.77</v>
      </c>
      <c r="H457" s="92">
        <v>0</v>
      </c>
      <c r="I457" s="92">
        <v>0</v>
      </c>
      <c r="J457" s="92">
        <v>0</v>
      </c>
      <c r="K457" s="92">
        <v>0</v>
      </c>
      <c r="L457" s="92">
        <v>0</v>
      </c>
      <c r="M457" s="68">
        <f t="shared" si="11"/>
        <v>32399.77</v>
      </c>
      <c r="N457" s="94" t="s">
        <v>810</v>
      </c>
      <c r="O457" s="105"/>
      <c r="P457" s="94" t="s">
        <v>811</v>
      </c>
    </row>
    <row r="458" spans="1:16" s="2" customFormat="1" ht="9">
      <c r="A458" s="36" t="s">
        <v>813</v>
      </c>
      <c r="B458" s="70">
        <v>2007</v>
      </c>
      <c r="C458" s="75" t="s">
        <v>864</v>
      </c>
      <c r="D458" s="195">
        <v>0</v>
      </c>
      <c r="E458" s="68">
        <v>22653</v>
      </c>
      <c r="F458" s="68">
        <v>557.26</v>
      </c>
      <c r="G458" s="68">
        <v>3829.69</v>
      </c>
      <c r="H458" s="92">
        <v>0</v>
      </c>
      <c r="I458" s="92">
        <v>0</v>
      </c>
      <c r="J458" s="92">
        <v>0</v>
      </c>
      <c r="K458" s="92">
        <v>0</v>
      </c>
      <c r="L458" s="92"/>
      <c r="M458" s="68">
        <f t="shared" si="11"/>
        <v>27039.949999999997</v>
      </c>
      <c r="N458" s="94" t="s">
        <v>810</v>
      </c>
      <c r="O458" s="105"/>
      <c r="P458" s="94" t="s">
        <v>811</v>
      </c>
    </row>
    <row r="459" spans="1:16" s="2" customFormat="1" ht="9">
      <c r="A459" s="36" t="s">
        <v>813</v>
      </c>
      <c r="B459" s="70">
        <v>2007</v>
      </c>
      <c r="C459" s="75" t="s">
        <v>865</v>
      </c>
      <c r="D459" s="195">
        <v>1</v>
      </c>
      <c r="E459" s="68">
        <v>7347</v>
      </c>
      <c r="F459" s="68">
        <v>465.8</v>
      </c>
      <c r="G459" s="68">
        <v>2695.41</v>
      </c>
      <c r="H459" s="92">
        <v>0</v>
      </c>
      <c r="I459" s="92">
        <v>0</v>
      </c>
      <c r="J459" s="92">
        <v>0</v>
      </c>
      <c r="K459" s="92">
        <v>0</v>
      </c>
      <c r="L459" s="92">
        <v>0</v>
      </c>
      <c r="M459" s="68">
        <f t="shared" si="11"/>
        <v>10508.21</v>
      </c>
      <c r="N459" s="94" t="s">
        <v>810</v>
      </c>
      <c r="O459" s="105"/>
      <c r="P459" s="94" t="s">
        <v>811</v>
      </c>
    </row>
    <row r="460" spans="1:16" s="2" customFormat="1" ht="9">
      <c r="A460" s="36" t="s">
        <v>813</v>
      </c>
      <c r="B460" s="70">
        <v>2007</v>
      </c>
      <c r="C460" s="75" t="s">
        <v>866</v>
      </c>
      <c r="D460" s="195">
        <v>0</v>
      </c>
      <c r="E460" s="68">
        <v>7347</v>
      </c>
      <c r="F460" s="68">
        <v>180.73</v>
      </c>
      <c r="G460" s="68">
        <v>1242.07</v>
      </c>
      <c r="H460" s="92">
        <v>0</v>
      </c>
      <c r="I460" s="92">
        <v>0</v>
      </c>
      <c r="J460" s="92">
        <v>0</v>
      </c>
      <c r="K460" s="92">
        <v>0</v>
      </c>
      <c r="L460" s="92">
        <v>0</v>
      </c>
      <c r="M460" s="68">
        <f t="shared" si="11"/>
        <v>8769.8</v>
      </c>
      <c r="N460" s="94" t="s">
        <v>810</v>
      </c>
      <c r="O460" s="105"/>
      <c r="P460" s="94" t="s">
        <v>811</v>
      </c>
    </row>
    <row r="461" spans="1:16" s="2" customFormat="1" ht="9">
      <c r="A461" s="36" t="s">
        <v>809</v>
      </c>
      <c r="B461" s="70">
        <v>2007</v>
      </c>
      <c r="C461" s="75" t="s">
        <v>867</v>
      </c>
      <c r="D461" s="195">
        <v>1</v>
      </c>
      <c r="E461" s="68">
        <v>2217</v>
      </c>
      <c r="F461" s="68">
        <v>140.55</v>
      </c>
      <c r="G461" s="68">
        <v>813.36</v>
      </c>
      <c r="H461" s="92">
        <v>0</v>
      </c>
      <c r="I461" s="92">
        <v>0</v>
      </c>
      <c r="J461" s="92">
        <v>0</v>
      </c>
      <c r="K461" s="92">
        <v>0</v>
      </c>
      <c r="L461" s="92">
        <v>0</v>
      </c>
      <c r="M461" s="68">
        <f t="shared" si="10"/>
        <v>3170.9100000000003</v>
      </c>
      <c r="N461" s="94" t="s">
        <v>810</v>
      </c>
      <c r="O461" s="105"/>
      <c r="P461" s="94" t="s">
        <v>811</v>
      </c>
    </row>
    <row r="462" spans="1:16" s="2" customFormat="1" ht="9">
      <c r="A462" s="36" t="s">
        <v>809</v>
      </c>
      <c r="B462" s="70">
        <v>2007</v>
      </c>
      <c r="C462" s="75" t="s">
        <v>868</v>
      </c>
      <c r="D462" s="195">
        <v>0</v>
      </c>
      <c r="E462" s="68">
        <v>2217</v>
      </c>
      <c r="F462" s="68">
        <v>54.53</v>
      </c>
      <c r="G462" s="68">
        <v>374.8</v>
      </c>
      <c r="H462" s="92">
        <v>0</v>
      </c>
      <c r="I462" s="92">
        <v>0</v>
      </c>
      <c r="J462" s="92">
        <v>0</v>
      </c>
      <c r="K462" s="92">
        <v>0</v>
      </c>
      <c r="L462" s="92">
        <v>0</v>
      </c>
      <c r="M462" s="68">
        <f t="shared" si="10"/>
        <v>2646.3300000000004</v>
      </c>
      <c r="N462" s="94" t="s">
        <v>810</v>
      </c>
      <c r="O462" s="105"/>
      <c r="P462" s="94" t="s">
        <v>811</v>
      </c>
    </row>
    <row r="463" spans="1:16" s="2" customFormat="1" ht="9">
      <c r="A463" s="36" t="s">
        <v>809</v>
      </c>
      <c r="B463" s="70">
        <v>2007</v>
      </c>
      <c r="C463" s="75" t="s">
        <v>427</v>
      </c>
      <c r="D463" s="195">
        <v>1</v>
      </c>
      <c r="E463" s="68">
        <v>8334</v>
      </c>
      <c r="F463" s="68">
        <v>529.21</v>
      </c>
      <c r="G463" s="68">
        <v>2791.91</v>
      </c>
      <c r="H463" s="92">
        <v>0</v>
      </c>
      <c r="I463" s="92">
        <v>0</v>
      </c>
      <c r="J463" s="92">
        <v>0</v>
      </c>
      <c r="K463" s="92">
        <v>0</v>
      </c>
      <c r="L463" s="92">
        <v>0</v>
      </c>
      <c r="M463" s="68">
        <f>SUM(E463:L463)</f>
        <v>11655.119999999999</v>
      </c>
      <c r="N463" s="75"/>
      <c r="O463" s="105" t="s">
        <v>428</v>
      </c>
      <c r="P463" s="94" t="s">
        <v>429</v>
      </c>
    </row>
    <row r="464" spans="1:16" s="2" customFormat="1" ht="9">
      <c r="A464" s="36" t="s">
        <v>809</v>
      </c>
      <c r="B464" s="70">
        <v>2007</v>
      </c>
      <c r="C464" s="75" t="s">
        <v>430</v>
      </c>
      <c r="D464" s="195">
        <v>1</v>
      </c>
      <c r="E464" s="68">
        <v>2217</v>
      </c>
      <c r="F464" s="68">
        <v>140.78</v>
      </c>
      <c r="G464" s="68">
        <v>742.7</v>
      </c>
      <c r="H464" s="92">
        <v>0</v>
      </c>
      <c r="I464" s="92">
        <v>0</v>
      </c>
      <c r="J464" s="92">
        <v>0</v>
      </c>
      <c r="K464" s="92">
        <v>0</v>
      </c>
      <c r="L464" s="92">
        <v>0</v>
      </c>
      <c r="M464" s="68">
        <f>SUM(E464:L464)</f>
        <v>3100.4800000000005</v>
      </c>
      <c r="N464" s="75"/>
      <c r="O464" s="105" t="s">
        <v>428</v>
      </c>
      <c r="P464" s="94" t="s">
        <v>429</v>
      </c>
    </row>
    <row r="465" spans="1:16" s="2" customFormat="1" ht="9">
      <c r="A465" s="36" t="s">
        <v>812</v>
      </c>
      <c r="B465" s="70">
        <v>2007</v>
      </c>
      <c r="C465" s="75" t="s">
        <v>869</v>
      </c>
      <c r="D465" s="195">
        <v>1</v>
      </c>
      <c r="E465" s="68">
        <v>1794</v>
      </c>
      <c r="F465" s="68">
        <v>113.74</v>
      </c>
      <c r="G465" s="68">
        <v>658.17</v>
      </c>
      <c r="H465" s="92">
        <v>0</v>
      </c>
      <c r="I465" s="92">
        <v>0</v>
      </c>
      <c r="J465" s="92">
        <v>0</v>
      </c>
      <c r="K465" s="92">
        <v>0</v>
      </c>
      <c r="L465" s="92">
        <v>0</v>
      </c>
      <c r="M465" s="68">
        <f t="shared" si="10"/>
        <v>2565.91</v>
      </c>
      <c r="N465" s="94" t="s">
        <v>810</v>
      </c>
      <c r="O465" s="105"/>
      <c r="P465" s="94" t="s">
        <v>811</v>
      </c>
    </row>
    <row r="466" spans="1:16" s="2" customFormat="1" ht="9">
      <c r="A466" s="36" t="s">
        <v>812</v>
      </c>
      <c r="B466" s="70">
        <v>2007</v>
      </c>
      <c r="C466" s="75" t="s">
        <v>870</v>
      </c>
      <c r="D466" s="195">
        <v>0</v>
      </c>
      <c r="E466" s="68">
        <v>1794</v>
      </c>
      <c r="F466" s="68">
        <v>44.13</v>
      </c>
      <c r="G466" s="68">
        <v>303.29</v>
      </c>
      <c r="H466" s="92">
        <v>0</v>
      </c>
      <c r="I466" s="92">
        <v>0</v>
      </c>
      <c r="J466" s="92">
        <v>0</v>
      </c>
      <c r="K466" s="92">
        <v>0</v>
      </c>
      <c r="L466" s="92">
        <v>0</v>
      </c>
      <c r="M466" s="68">
        <f t="shared" si="10"/>
        <v>2141.42</v>
      </c>
      <c r="N466" s="94" t="s">
        <v>810</v>
      </c>
      <c r="O466" s="105"/>
      <c r="P466" s="94" t="s">
        <v>811</v>
      </c>
    </row>
    <row r="467" spans="1:16" s="2" customFormat="1" ht="9">
      <c r="A467" s="75" t="s">
        <v>834</v>
      </c>
      <c r="B467" s="70">
        <v>2007</v>
      </c>
      <c r="C467" s="75" t="s">
        <v>557</v>
      </c>
      <c r="D467" s="70">
        <v>1</v>
      </c>
      <c r="E467" s="93">
        <v>37587</v>
      </c>
      <c r="F467" s="93">
        <v>1296.75</v>
      </c>
      <c r="G467" s="93">
        <v>6415.8</v>
      </c>
      <c r="H467" s="71">
        <v>0</v>
      </c>
      <c r="I467" s="71">
        <v>0</v>
      </c>
      <c r="J467" s="71">
        <v>0</v>
      </c>
      <c r="K467" s="71">
        <v>0</v>
      </c>
      <c r="L467" s="71">
        <v>0</v>
      </c>
      <c r="M467" s="68">
        <f>SUM(E467:L467)</f>
        <v>45299.55</v>
      </c>
      <c r="N467" s="83" t="s">
        <v>835</v>
      </c>
      <c r="O467" s="70"/>
      <c r="P467" s="83" t="s">
        <v>836</v>
      </c>
    </row>
    <row r="468" spans="1:16" s="2" customFormat="1" ht="9">
      <c r="A468" s="75" t="s">
        <v>834</v>
      </c>
      <c r="B468" s="70">
        <v>2007</v>
      </c>
      <c r="C468" s="75" t="s">
        <v>850</v>
      </c>
      <c r="D468" s="70">
        <v>1</v>
      </c>
      <c r="E468" s="93">
        <v>5634</v>
      </c>
      <c r="F468" s="93">
        <v>194.4</v>
      </c>
      <c r="G468" s="93">
        <v>961.7</v>
      </c>
      <c r="H468" s="71">
        <v>0</v>
      </c>
      <c r="I468" s="71">
        <v>0</v>
      </c>
      <c r="J468" s="71">
        <v>0</v>
      </c>
      <c r="K468" s="71">
        <v>0</v>
      </c>
      <c r="L468" s="71">
        <v>0</v>
      </c>
      <c r="M468" s="68">
        <f>SUM(E468:L468)</f>
        <v>6790.099999999999</v>
      </c>
      <c r="N468" s="83" t="s">
        <v>835</v>
      </c>
      <c r="O468" s="70"/>
      <c r="P468" s="83" t="s">
        <v>836</v>
      </c>
    </row>
    <row r="469" spans="1:16" s="2" customFormat="1" ht="9">
      <c r="A469" s="36" t="s">
        <v>534</v>
      </c>
      <c r="B469" s="70">
        <v>2007</v>
      </c>
      <c r="C469" s="75" t="s">
        <v>745</v>
      </c>
      <c r="D469" s="195">
        <v>1</v>
      </c>
      <c r="E469" s="68">
        <v>7062</v>
      </c>
      <c r="F469" s="68">
        <v>390.53</v>
      </c>
      <c r="G469" s="68">
        <v>2123.97</v>
      </c>
      <c r="H469" s="92">
        <v>0</v>
      </c>
      <c r="I469" s="92">
        <v>0</v>
      </c>
      <c r="J469" s="92">
        <v>0</v>
      </c>
      <c r="K469" s="92">
        <v>0</v>
      </c>
      <c r="L469" s="92">
        <v>0</v>
      </c>
      <c r="M469" s="68">
        <f t="shared" si="10"/>
        <v>9576.5</v>
      </c>
      <c r="N469" s="94"/>
      <c r="O469" s="105" t="s">
        <v>374</v>
      </c>
      <c r="P469" s="94" t="s">
        <v>746</v>
      </c>
    </row>
    <row r="470" spans="1:16" s="2" customFormat="1" ht="9">
      <c r="A470" s="36" t="s">
        <v>3</v>
      </c>
      <c r="B470" s="70">
        <v>2007</v>
      </c>
      <c r="C470" s="75" t="s">
        <v>6</v>
      </c>
      <c r="D470" s="195">
        <v>1</v>
      </c>
      <c r="E470" s="68">
        <v>3207.37</v>
      </c>
      <c r="F470" s="68">
        <v>144.01</v>
      </c>
      <c r="G470" s="68">
        <v>904.87</v>
      </c>
      <c r="H470" s="92">
        <v>0</v>
      </c>
      <c r="I470" s="92">
        <v>0</v>
      </c>
      <c r="J470" s="92">
        <v>0</v>
      </c>
      <c r="K470" s="92">
        <v>0</v>
      </c>
      <c r="L470" s="92">
        <v>0</v>
      </c>
      <c r="M470" s="68">
        <f t="shared" si="10"/>
        <v>4256.25</v>
      </c>
      <c r="N470" s="94"/>
      <c r="O470" s="105" t="s">
        <v>4</v>
      </c>
      <c r="P470" s="94" t="s">
        <v>5</v>
      </c>
    </row>
    <row r="471" spans="1:16" s="2" customFormat="1" ht="9">
      <c r="A471" s="36" t="s">
        <v>3</v>
      </c>
      <c r="B471" s="70">
        <v>2007</v>
      </c>
      <c r="C471" s="75" t="s">
        <v>7</v>
      </c>
      <c r="D471" s="195">
        <v>1</v>
      </c>
      <c r="E471" s="68">
        <v>1008.57</v>
      </c>
      <c r="F471" s="68">
        <v>45.28</v>
      </c>
      <c r="G471" s="68">
        <v>284.53</v>
      </c>
      <c r="H471" s="92">
        <v>0</v>
      </c>
      <c r="I471" s="92">
        <v>0</v>
      </c>
      <c r="J471" s="92">
        <v>0</v>
      </c>
      <c r="K471" s="92">
        <v>0</v>
      </c>
      <c r="L471" s="92">
        <v>0</v>
      </c>
      <c r="M471" s="68">
        <f t="shared" si="10"/>
        <v>1338.38</v>
      </c>
      <c r="N471" s="94"/>
      <c r="O471" s="105" t="s">
        <v>4</v>
      </c>
      <c r="P471" s="94" t="s">
        <v>5</v>
      </c>
    </row>
    <row r="472" spans="1:16" s="2" customFormat="1" ht="9">
      <c r="A472" s="36" t="s">
        <v>3</v>
      </c>
      <c r="B472" s="70">
        <v>2007</v>
      </c>
      <c r="C472" s="75" t="s">
        <v>9</v>
      </c>
      <c r="D472" s="195">
        <v>1</v>
      </c>
      <c r="E472" s="68">
        <v>3555.38</v>
      </c>
      <c r="F472" s="68">
        <v>159.63</v>
      </c>
      <c r="G472" s="68">
        <v>1003.05</v>
      </c>
      <c r="H472" s="92">
        <v>0</v>
      </c>
      <c r="I472" s="92">
        <v>0</v>
      </c>
      <c r="J472" s="92">
        <v>0</v>
      </c>
      <c r="K472" s="92">
        <v>0</v>
      </c>
      <c r="L472" s="92">
        <v>0</v>
      </c>
      <c r="M472" s="68">
        <f t="shared" si="10"/>
        <v>4718.06</v>
      </c>
      <c r="N472" s="94"/>
      <c r="O472" s="105" t="s">
        <v>4</v>
      </c>
      <c r="P472" s="94" t="s">
        <v>5</v>
      </c>
    </row>
    <row r="473" spans="1:16" s="2" customFormat="1" ht="9">
      <c r="A473" s="36" t="s">
        <v>3</v>
      </c>
      <c r="B473" s="70">
        <v>2007</v>
      </c>
      <c r="C473" s="75" t="s">
        <v>8</v>
      </c>
      <c r="D473" s="195">
        <v>0</v>
      </c>
      <c r="E473" s="68">
        <v>1117.73</v>
      </c>
      <c r="F473" s="68">
        <v>50.16</v>
      </c>
      <c r="G473" s="68">
        <v>315.33</v>
      </c>
      <c r="H473" s="92">
        <v>0</v>
      </c>
      <c r="I473" s="92">
        <v>0</v>
      </c>
      <c r="J473" s="92">
        <v>0</v>
      </c>
      <c r="K473" s="92">
        <v>0</v>
      </c>
      <c r="L473" s="92">
        <v>0</v>
      </c>
      <c r="M473" s="68">
        <f t="shared" si="10"/>
        <v>1483.22</v>
      </c>
      <c r="N473" s="94"/>
      <c r="O473" s="105" t="s">
        <v>4</v>
      </c>
      <c r="P473" s="94" t="s">
        <v>5</v>
      </c>
    </row>
    <row r="474" spans="1:16" s="2" customFormat="1" ht="9">
      <c r="A474" s="36" t="s">
        <v>3</v>
      </c>
      <c r="B474" s="70">
        <v>2007</v>
      </c>
      <c r="C474" s="75" t="s">
        <v>10</v>
      </c>
      <c r="D474" s="195">
        <v>1</v>
      </c>
      <c r="E474" s="68">
        <v>4683.36</v>
      </c>
      <c r="F474" s="68">
        <v>210.28</v>
      </c>
      <c r="G474" s="68">
        <v>1321.28</v>
      </c>
      <c r="H474" s="92">
        <v>0</v>
      </c>
      <c r="I474" s="92">
        <v>0</v>
      </c>
      <c r="J474" s="92">
        <v>0</v>
      </c>
      <c r="K474" s="92">
        <v>0</v>
      </c>
      <c r="L474" s="92">
        <v>0</v>
      </c>
      <c r="M474" s="68">
        <f t="shared" si="10"/>
        <v>6214.919999999999</v>
      </c>
      <c r="N474" s="94"/>
      <c r="O474" s="105" t="s">
        <v>4</v>
      </c>
      <c r="P474" s="94" t="s">
        <v>5</v>
      </c>
    </row>
    <row r="475" spans="1:16" s="2" customFormat="1" ht="9">
      <c r="A475" s="36" t="s">
        <v>3</v>
      </c>
      <c r="B475" s="70">
        <v>2007</v>
      </c>
      <c r="C475" s="75" t="s">
        <v>11</v>
      </c>
      <c r="D475" s="195">
        <v>0</v>
      </c>
      <c r="E475" s="68">
        <v>1131.6</v>
      </c>
      <c r="F475" s="68">
        <v>50.8</v>
      </c>
      <c r="G475" s="68">
        <v>319.24</v>
      </c>
      <c r="H475" s="92">
        <v>0</v>
      </c>
      <c r="I475" s="92">
        <v>0</v>
      </c>
      <c r="J475" s="92">
        <v>0</v>
      </c>
      <c r="K475" s="92">
        <v>0</v>
      </c>
      <c r="L475" s="92">
        <v>0</v>
      </c>
      <c r="M475" s="68">
        <f t="shared" si="10"/>
        <v>1501.6399999999999</v>
      </c>
      <c r="N475" s="94"/>
      <c r="O475" s="105" t="s">
        <v>4</v>
      </c>
      <c r="P475" s="94" t="s">
        <v>5</v>
      </c>
    </row>
    <row r="476" spans="1:16" s="2" customFormat="1" ht="9">
      <c r="A476" s="36" t="s">
        <v>3</v>
      </c>
      <c r="B476" s="70">
        <v>2007</v>
      </c>
      <c r="C476" s="75" t="s">
        <v>12</v>
      </c>
      <c r="D476" s="195">
        <v>1</v>
      </c>
      <c r="E476" s="68">
        <v>3128.33</v>
      </c>
      <c r="F476" s="68">
        <v>140.46</v>
      </c>
      <c r="G476" s="68">
        <v>882.57</v>
      </c>
      <c r="H476" s="92">
        <v>0</v>
      </c>
      <c r="I476" s="92">
        <v>0</v>
      </c>
      <c r="J476" s="92">
        <v>0</v>
      </c>
      <c r="K476" s="92">
        <v>0</v>
      </c>
      <c r="L476" s="92">
        <v>0</v>
      </c>
      <c r="M476" s="68">
        <f t="shared" si="10"/>
        <v>4151.36</v>
      </c>
      <c r="N476" s="94"/>
      <c r="O476" s="105" t="s">
        <v>4</v>
      </c>
      <c r="P476" s="94" t="s">
        <v>5</v>
      </c>
    </row>
    <row r="477" spans="1:16" s="2" customFormat="1" ht="9">
      <c r="A477" s="36" t="s">
        <v>3</v>
      </c>
      <c r="B477" s="70">
        <v>2007</v>
      </c>
      <c r="C477" s="75" t="s">
        <v>13</v>
      </c>
      <c r="D477" s="195">
        <v>0</v>
      </c>
      <c r="E477" s="68">
        <v>983.89</v>
      </c>
      <c r="F477" s="68">
        <v>44.17</v>
      </c>
      <c r="G477" s="68">
        <v>277.57</v>
      </c>
      <c r="H477" s="92">
        <v>0</v>
      </c>
      <c r="I477" s="92">
        <v>0</v>
      </c>
      <c r="J477" s="92">
        <v>0</v>
      </c>
      <c r="K477" s="92">
        <v>0</v>
      </c>
      <c r="L477" s="92">
        <v>0</v>
      </c>
      <c r="M477" s="68">
        <f t="shared" si="10"/>
        <v>1305.6299999999999</v>
      </c>
      <c r="N477" s="94"/>
      <c r="O477" s="105" t="s">
        <v>4</v>
      </c>
      <c r="P477" s="94" t="s">
        <v>5</v>
      </c>
    </row>
    <row r="478" spans="1:16" s="2" customFormat="1" ht="9">
      <c r="A478" s="36" t="s">
        <v>3</v>
      </c>
      <c r="B478" s="70">
        <v>2007</v>
      </c>
      <c r="C478" s="75" t="s">
        <v>14</v>
      </c>
      <c r="D478" s="195">
        <v>1</v>
      </c>
      <c r="E478" s="68">
        <v>2674.88</v>
      </c>
      <c r="F478" s="68">
        <v>120.1</v>
      </c>
      <c r="G478" s="68">
        <v>754.64</v>
      </c>
      <c r="H478" s="92">
        <v>0</v>
      </c>
      <c r="I478" s="92">
        <v>0</v>
      </c>
      <c r="J478" s="92">
        <v>0</v>
      </c>
      <c r="K478" s="92">
        <v>0</v>
      </c>
      <c r="L478" s="92">
        <v>0</v>
      </c>
      <c r="M478" s="68">
        <f t="shared" si="10"/>
        <v>3549.62</v>
      </c>
      <c r="N478" s="94"/>
      <c r="O478" s="105" t="s">
        <v>4</v>
      </c>
      <c r="P478" s="94" t="s">
        <v>5</v>
      </c>
    </row>
    <row r="479" spans="1:16" s="2" customFormat="1" ht="9">
      <c r="A479" s="36" t="s">
        <v>3</v>
      </c>
      <c r="B479" s="70">
        <v>2007</v>
      </c>
      <c r="C479" s="75" t="s">
        <v>15</v>
      </c>
      <c r="D479" s="195">
        <v>0</v>
      </c>
      <c r="E479" s="68">
        <v>841.48</v>
      </c>
      <c r="F479" s="68">
        <v>37.78</v>
      </c>
      <c r="G479" s="68">
        <v>237.4</v>
      </c>
      <c r="H479" s="92">
        <v>0</v>
      </c>
      <c r="I479" s="92">
        <v>0</v>
      </c>
      <c r="J479" s="92">
        <v>0</v>
      </c>
      <c r="K479" s="92">
        <v>0</v>
      </c>
      <c r="L479" s="92">
        <v>0</v>
      </c>
      <c r="M479" s="68">
        <f t="shared" si="10"/>
        <v>1116.66</v>
      </c>
      <c r="N479" s="94"/>
      <c r="O479" s="105" t="s">
        <v>4</v>
      </c>
      <c r="P479" s="94" t="s">
        <v>5</v>
      </c>
    </row>
    <row r="480" spans="1:16" s="2" customFormat="1" ht="9">
      <c r="A480" s="36" t="s">
        <v>3</v>
      </c>
      <c r="B480" s="70">
        <v>2007</v>
      </c>
      <c r="C480" s="75" t="s">
        <v>16</v>
      </c>
      <c r="D480" s="195">
        <v>1</v>
      </c>
      <c r="E480" s="68">
        <v>3058.65</v>
      </c>
      <c r="F480" s="68">
        <v>137.33</v>
      </c>
      <c r="G480" s="68">
        <v>862.91</v>
      </c>
      <c r="H480" s="92">
        <v>0</v>
      </c>
      <c r="I480" s="92">
        <v>0</v>
      </c>
      <c r="J480" s="92">
        <v>0</v>
      </c>
      <c r="K480" s="92">
        <v>0</v>
      </c>
      <c r="L480" s="92">
        <v>0</v>
      </c>
      <c r="M480" s="68">
        <f t="shared" si="10"/>
        <v>4058.89</v>
      </c>
      <c r="N480" s="94"/>
      <c r="O480" s="105" t="s">
        <v>4</v>
      </c>
      <c r="P480" s="94" t="s">
        <v>5</v>
      </c>
    </row>
    <row r="481" spans="1:16" s="2" customFormat="1" ht="9">
      <c r="A481" s="36" t="s">
        <v>3</v>
      </c>
      <c r="B481" s="70">
        <v>2007</v>
      </c>
      <c r="C481" s="75" t="s">
        <v>17</v>
      </c>
      <c r="D481" s="195">
        <v>1</v>
      </c>
      <c r="E481" s="68">
        <v>961.61</v>
      </c>
      <c r="F481" s="68">
        <v>43.14</v>
      </c>
      <c r="G481" s="68">
        <v>271.28</v>
      </c>
      <c r="H481" s="92">
        <v>0</v>
      </c>
      <c r="I481" s="92">
        <v>0</v>
      </c>
      <c r="J481" s="92">
        <v>0</v>
      </c>
      <c r="K481" s="92">
        <v>0</v>
      </c>
      <c r="L481" s="92">
        <v>0</v>
      </c>
      <c r="M481" s="68">
        <f t="shared" si="10"/>
        <v>1276.03</v>
      </c>
      <c r="N481" s="94"/>
      <c r="O481" s="105" t="s">
        <v>4</v>
      </c>
      <c r="P481" s="94" t="s">
        <v>5</v>
      </c>
    </row>
    <row r="482" spans="1:16" s="2" customFormat="1" ht="9">
      <c r="A482" s="36" t="s">
        <v>1137</v>
      </c>
      <c r="B482" s="70">
        <v>2007</v>
      </c>
      <c r="C482" s="75" t="s">
        <v>1143</v>
      </c>
      <c r="D482" s="195">
        <v>1</v>
      </c>
      <c r="E482" s="68">
        <v>2276</v>
      </c>
      <c r="F482" s="68">
        <v>298.15</v>
      </c>
      <c r="G482" s="68">
        <v>1390.05</v>
      </c>
      <c r="H482" s="92">
        <v>0</v>
      </c>
      <c r="I482" s="92">
        <v>0</v>
      </c>
      <c r="J482" s="92">
        <v>0</v>
      </c>
      <c r="K482" s="92">
        <v>0</v>
      </c>
      <c r="L482" s="92">
        <v>0</v>
      </c>
      <c r="M482" s="68">
        <f t="shared" si="10"/>
        <v>3964.2</v>
      </c>
      <c r="N482" s="94"/>
      <c r="O482" s="105" t="s">
        <v>1140</v>
      </c>
      <c r="P482" s="94" t="s">
        <v>1139</v>
      </c>
    </row>
    <row r="483" spans="1:16" s="2" customFormat="1" ht="9">
      <c r="A483" s="36" t="s">
        <v>1137</v>
      </c>
      <c r="B483" s="70">
        <v>2007</v>
      </c>
      <c r="C483" s="75" t="s">
        <v>1144</v>
      </c>
      <c r="D483" s="195">
        <v>0</v>
      </c>
      <c r="E483" s="68">
        <v>1293</v>
      </c>
      <c r="F483" s="68">
        <v>97.2</v>
      </c>
      <c r="G483" s="68">
        <v>500.5</v>
      </c>
      <c r="H483" s="92">
        <v>0</v>
      </c>
      <c r="I483" s="92">
        <v>0</v>
      </c>
      <c r="J483" s="92">
        <v>0</v>
      </c>
      <c r="K483" s="92">
        <v>0</v>
      </c>
      <c r="L483" s="92">
        <v>0</v>
      </c>
      <c r="M483" s="68">
        <f t="shared" si="10"/>
        <v>1890.7</v>
      </c>
      <c r="N483" s="94"/>
      <c r="O483" s="105" t="s">
        <v>1138</v>
      </c>
      <c r="P483" s="94" t="s">
        <v>1139</v>
      </c>
    </row>
    <row r="484" spans="1:16" s="2" customFormat="1" ht="9">
      <c r="A484" s="36" t="s">
        <v>1137</v>
      </c>
      <c r="B484" s="70">
        <v>2007</v>
      </c>
      <c r="C484" s="75" t="s">
        <v>1145</v>
      </c>
      <c r="D484" s="195">
        <v>0</v>
      </c>
      <c r="E484" s="68">
        <v>1293</v>
      </c>
      <c r="F484" s="68">
        <v>44.5</v>
      </c>
      <c r="G484" s="68">
        <v>240.75</v>
      </c>
      <c r="H484" s="92">
        <v>0</v>
      </c>
      <c r="I484" s="92">
        <v>0</v>
      </c>
      <c r="J484" s="92">
        <v>0</v>
      </c>
      <c r="K484" s="92">
        <v>0</v>
      </c>
      <c r="L484" s="92">
        <v>0</v>
      </c>
      <c r="M484" s="68">
        <f t="shared" si="10"/>
        <v>1578.25</v>
      </c>
      <c r="N484" s="94"/>
      <c r="O484" s="105" t="s">
        <v>884</v>
      </c>
      <c r="P484" s="94" t="s">
        <v>1149</v>
      </c>
    </row>
    <row r="485" spans="1:16" s="2" customFormat="1" ht="9">
      <c r="A485" s="36" t="s">
        <v>1137</v>
      </c>
      <c r="B485" s="70">
        <v>2007</v>
      </c>
      <c r="C485" s="75" t="s">
        <v>1147</v>
      </c>
      <c r="D485" s="195">
        <v>1</v>
      </c>
      <c r="E485" s="68">
        <v>1031.5</v>
      </c>
      <c r="F485" s="68">
        <v>35.5</v>
      </c>
      <c r="G485" s="68">
        <v>192.1</v>
      </c>
      <c r="H485" s="92">
        <v>0</v>
      </c>
      <c r="I485" s="92">
        <v>0</v>
      </c>
      <c r="J485" s="92">
        <v>0</v>
      </c>
      <c r="K485" s="92">
        <v>0</v>
      </c>
      <c r="L485" s="92">
        <v>0</v>
      </c>
      <c r="M485" s="68">
        <f t="shared" si="10"/>
        <v>1259.1</v>
      </c>
      <c r="N485" s="94"/>
      <c r="O485" s="105" t="s">
        <v>884</v>
      </c>
      <c r="P485" s="94" t="s">
        <v>1149</v>
      </c>
    </row>
    <row r="486" spans="1:16" s="2" customFormat="1" ht="9">
      <c r="A486" s="36" t="s">
        <v>1137</v>
      </c>
      <c r="B486" s="70">
        <v>2007</v>
      </c>
      <c r="C486" s="75" t="s">
        <v>1148</v>
      </c>
      <c r="D486" s="195">
        <v>1</v>
      </c>
      <c r="E486" s="68">
        <v>1044.5</v>
      </c>
      <c r="F486" s="68">
        <v>35.9</v>
      </c>
      <c r="G486" s="68">
        <v>194.5</v>
      </c>
      <c r="H486" s="92">
        <v>0</v>
      </c>
      <c r="I486" s="92">
        <v>0</v>
      </c>
      <c r="J486" s="92">
        <v>0</v>
      </c>
      <c r="K486" s="92">
        <v>0</v>
      </c>
      <c r="L486" s="92">
        <v>0</v>
      </c>
      <c r="M486" s="68">
        <f t="shared" si="10"/>
        <v>1274.9</v>
      </c>
      <c r="N486" s="94"/>
      <c r="O486" s="105" t="s">
        <v>884</v>
      </c>
      <c r="P486" s="94" t="s">
        <v>1149</v>
      </c>
    </row>
    <row r="487" spans="1:16" s="2" customFormat="1" ht="9">
      <c r="A487" s="36" t="s">
        <v>1137</v>
      </c>
      <c r="B487" s="70">
        <v>2007</v>
      </c>
      <c r="C487" s="75" t="s">
        <v>1150</v>
      </c>
      <c r="D487" s="195">
        <v>1</v>
      </c>
      <c r="E487" s="68">
        <v>1086</v>
      </c>
      <c r="F487" s="68">
        <v>37.4</v>
      </c>
      <c r="G487" s="68">
        <v>202.2</v>
      </c>
      <c r="H487" s="92">
        <v>0</v>
      </c>
      <c r="I487" s="92">
        <v>0</v>
      </c>
      <c r="J487" s="92">
        <v>0</v>
      </c>
      <c r="K487" s="92">
        <v>0</v>
      </c>
      <c r="L487" s="92">
        <v>0</v>
      </c>
      <c r="M487" s="68">
        <f t="shared" si="10"/>
        <v>1325.6000000000001</v>
      </c>
      <c r="N487" s="94"/>
      <c r="O487" s="105" t="s">
        <v>884</v>
      </c>
      <c r="P487" s="94" t="s">
        <v>1149</v>
      </c>
    </row>
    <row r="488" spans="1:16" s="2" customFormat="1" ht="9">
      <c r="A488" s="36" t="s">
        <v>1151</v>
      </c>
      <c r="B488" s="70">
        <v>2007</v>
      </c>
      <c r="C488" s="75" t="s">
        <v>1152</v>
      </c>
      <c r="D488" s="195">
        <v>1</v>
      </c>
      <c r="E488" s="68">
        <v>1407</v>
      </c>
      <c r="F488" s="68">
        <v>48.4</v>
      </c>
      <c r="G488" s="68">
        <v>262</v>
      </c>
      <c r="H488" s="92">
        <v>0</v>
      </c>
      <c r="I488" s="92">
        <v>0</v>
      </c>
      <c r="J488" s="92">
        <v>0</v>
      </c>
      <c r="K488" s="92">
        <v>0</v>
      </c>
      <c r="L488" s="92">
        <v>0</v>
      </c>
      <c r="M488" s="68">
        <f t="shared" si="10"/>
        <v>1717.4</v>
      </c>
      <c r="N488" s="94"/>
      <c r="O488" s="105" t="s">
        <v>835</v>
      </c>
      <c r="P488" s="94" t="s">
        <v>1149</v>
      </c>
    </row>
    <row r="489" spans="1:16" s="2" customFormat="1" ht="9">
      <c r="A489" s="36" t="s">
        <v>1151</v>
      </c>
      <c r="B489" s="70">
        <v>2007</v>
      </c>
      <c r="C489" s="75" t="s">
        <v>1153</v>
      </c>
      <c r="D489" s="195">
        <v>1</v>
      </c>
      <c r="E489" s="68">
        <v>1408</v>
      </c>
      <c r="F489" s="68">
        <v>48.4</v>
      </c>
      <c r="G489" s="68">
        <v>262</v>
      </c>
      <c r="H489" s="92">
        <v>0</v>
      </c>
      <c r="I489" s="92">
        <v>0</v>
      </c>
      <c r="J489" s="92">
        <v>0</v>
      </c>
      <c r="K489" s="92">
        <v>0</v>
      </c>
      <c r="L489" s="92">
        <v>0</v>
      </c>
      <c r="M489" s="68">
        <f t="shared" si="10"/>
        <v>1718.4</v>
      </c>
      <c r="N489" s="94"/>
      <c r="O489" s="105" t="s">
        <v>835</v>
      </c>
      <c r="P489" s="94" t="s">
        <v>1149</v>
      </c>
    </row>
    <row r="490" spans="1:16" s="2" customFormat="1" ht="9">
      <c r="A490" s="36" t="s">
        <v>1595</v>
      </c>
      <c r="B490" s="70">
        <v>2007</v>
      </c>
      <c r="C490" s="75" t="s">
        <v>128</v>
      </c>
      <c r="D490" s="195">
        <v>1</v>
      </c>
      <c r="E490" s="68">
        <v>10278</v>
      </c>
      <c r="F490" s="68">
        <v>501.6</v>
      </c>
      <c r="G490" s="68">
        <v>2102</v>
      </c>
      <c r="H490" s="92">
        <v>719</v>
      </c>
      <c r="I490" s="92">
        <v>35</v>
      </c>
      <c r="J490" s="92">
        <v>147</v>
      </c>
      <c r="K490" s="92">
        <v>0</v>
      </c>
      <c r="L490" s="92">
        <v>0</v>
      </c>
      <c r="M490" s="68">
        <f t="shared" si="10"/>
        <v>13782.6</v>
      </c>
      <c r="N490" s="94" t="s">
        <v>130</v>
      </c>
      <c r="O490" s="105"/>
      <c r="P490" s="94" t="s">
        <v>131</v>
      </c>
    </row>
    <row r="491" spans="1:16" s="2" customFormat="1" ht="9">
      <c r="A491" s="36" t="s">
        <v>1595</v>
      </c>
      <c r="B491" s="70">
        <v>2007</v>
      </c>
      <c r="C491" s="75" t="s">
        <v>129</v>
      </c>
      <c r="D491" s="195">
        <v>0</v>
      </c>
      <c r="E491" s="68">
        <v>9036</v>
      </c>
      <c r="F491" s="68">
        <v>441</v>
      </c>
      <c r="G491" s="68">
        <v>1848</v>
      </c>
      <c r="H491" s="92">
        <v>0</v>
      </c>
      <c r="I491" s="92">
        <v>0</v>
      </c>
      <c r="J491" s="92">
        <v>0</v>
      </c>
      <c r="K491" s="92">
        <v>0</v>
      </c>
      <c r="L491" s="92">
        <v>0</v>
      </c>
      <c r="M491" s="68">
        <f t="shared" si="10"/>
        <v>11325</v>
      </c>
      <c r="N491" s="94" t="s">
        <v>130</v>
      </c>
      <c r="O491" s="105"/>
      <c r="P491" s="94" t="s">
        <v>131</v>
      </c>
    </row>
    <row r="492" spans="1:16" s="2" customFormat="1" ht="9">
      <c r="A492" s="36" t="s">
        <v>832</v>
      </c>
      <c r="B492" s="70">
        <v>2007</v>
      </c>
      <c r="C492" s="75" t="s">
        <v>871</v>
      </c>
      <c r="D492" s="195">
        <v>1</v>
      </c>
      <c r="E492" s="68">
        <v>1713</v>
      </c>
      <c r="F492" s="68">
        <v>48.82</v>
      </c>
      <c r="G492" s="68">
        <v>264.27</v>
      </c>
      <c r="H492" s="92">
        <v>140</v>
      </c>
      <c r="I492" s="92">
        <v>4</v>
      </c>
      <c r="J492" s="92">
        <v>21.6</v>
      </c>
      <c r="K492" s="92">
        <v>0</v>
      </c>
      <c r="L492" s="92">
        <v>0</v>
      </c>
      <c r="M492" s="68">
        <f t="shared" si="10"/>
        <v>2191.69</v>
      </c>
      <c r="N492" s="94" t="s">
        <v>410</v>
      </c>
      <c r="O492" s="105"/>
      <c r="P492" s="94" t="s">
        <v>833</v>
      </c>
    </row>
    <row r="493" spans="1:16" s="2" customFormat="1" ht="9">
      <c r="A493" s="36" t="s">
        <v>832</v>
      </c>
      <c r="B493" s="70">
        <v>2007</v>
      </c>
      <c r="C493" s="75" t="s">
        <v>872</v>
      </c>
      <c r="D493" s="195">
        <v>0</v>
      </c>
      <c r="E493" s="68">
        <v>1542</v>
      </c>
      <c r="F493" s="68">
        <v>43.95</v>
      </c>
      <c r="G493" s="68">
        <v>237.9</v>
      </c>
      <c r="H493" s="92">
        <v>3</v>
      </c>
      <c r="I493" s="92">
        <v>0.09</v>
      </c>
      <c r="J493" s="92">
        <v>0.46</v>
      </c>
      <c r="K493" s="92">
        <v>0</v>
      </c>
      <c r="L493" s="92">
        <v>0</v>
      </c>
      <c r="M493" s="68">
        <f t="shared" si="10"/>
        <v>1827.4</v>
      </c>
      <c r="N493" s="94" t="s">
        <v>410</v>
      </c>
      <c r="O493" s="105"/>
      <c r="P493" s="94" t="s">
        <v>833</v>
      </c>
    </row>
    <row r="494" spans="1:16" s="2" customFormat="1" ht="9">
      <c r="A494" s="36" t="s">
        <v>832</v>
      </c>
      <c r="B494" s="70">
        <v>2007</v>
      </c>
      <c r="C494" s="75" t="s">
        <v>873</v>
      </c>
      <c r="D494" s="195">
        <v>1</v>
      </c>
      <c r="E494" s="68">
        <v>2121</v>
      </c>
      <c r="F494" s="68">
        <v>60.45</v>
      </c>
      <c r="G494" s="68">
        <v>327.2</v>
      </c>
      <c r="H494" s="92">
        <v>169.5</v>
      </c>
      <c r="I494" s="92">
        <v>4.85</v>
      </c>
      <c r="J494" s="92">
        <v>26.15</v>
      </c>
      <c r="K494" s="92">
        <v>0</v>
      </c>
      <c r="L494" s="92">
        <v>0</v>
      </c>
      <c r="M494" s="68">
        <f t="shared" si="10"/>
        <v>2709.1499999999996</v>
      </c>
      <c r="N494" s="94" t="s">
        <v>410</v>
      </c>
      <c r="O494" s="105"/>
      <c r="P494" s="94" t="s">
        <v>833</v>
      </c>
    </row>
    <row r="495" spans="1:16" s="2" customFormat="1" ht="9">
      <c r="A495" s="36" t="s">
        <v>832</v>
      </c>
      <c r="B495" s="70">
        <v>2007</v>
      </c>
      <c r="C495" s="75" t="s">
        <v>874</v>
      </c>
      <c r="D495" s="195">
        <v>0</v>
      </c>
      <c r="E495" s="68">
        <v>1908</v>
      </c>
      <c r="F495" s="68">
        <v>54.4</v>
      </c>
      <c r="G495" s="68">
        <v>294.35</v>
      </c>
      <c r="H495" s="92">
        <v>3.5</v>
      </c>
      <c r="I495" s="92">
        <v>0.1</v>
      </c>
      <c r="J495" s="92">
        <v>0.55</v>
      </c>
      <c r="K495" s="92">
        <v>0</v>
      </c>
      <c r="L495" s="92">
        <v>0</v>
      </c>
      <c r="M495" s="68">
        <f t="shared" si="10"/>
        <v>2260.9</v>
      </c>
      <c r="N495" s="94" t="s">
        <v>410</v>
      </c>
      <c r="O495" s="105"/>
      <c r="P495" s="94" t="s">
        <v>833</v>
      </c>
    </row>
    <row r="496" spans="1:16" s="2" customFormat="1" ht="9">
      <c r="A496" s="36" t="s">
        <v>832</v>
      </c>
      <c r="B496" s="70">
        <v>2007</v>
      </c>
      <c r="C496" s="75" t="s">
        <v>875</v>
      </c>
      <c r="D496" s="195">
        <v>1</v>
      </c>
      <c r="E496" s="68">
        <v>2274</v>
      </c>
      <c r="F496" s="68">
        <v>64.8</v>
      </c>
      <c r="G496" s="68">
        <v>350.88</v>
      </c>
      <c r="H496" s="92">
        <v>182</v>
      </c>
      <c r="I496" s="92">
        <v>5.2</v>
      </c>
      <c r="J496" s="92">
        <v>28.1</v>
      </c>
      <c r="K496" s="92">
        <v>0</v>
      </c>
      <c r="L496" s="92">
        <v>0</v>
      </c>
      <c r="M496" s="68">
        <f t="shared" si="10"/>
        <v>2904.98</v>
      </c>
      <c r="N496" s="94" t="s">
        <v>410</v>
      </c>
      <c r="O496" s="105"/>
      <c r="P496" s="94" t="s">
        <v>833</v>
      </c>
    </row>
    <row r="497" spans="1:16" s="2" customFormat="1" ht="9">
      <c r="A497" s="36" t="s">
        <v>832</v>
      </c>
      <c r="B497" s="70">
        <v>2007</v>
      </c>
      <c r="C497" s="75" t="s">
        <v>876</v>
      </c>
      <c r="D497" s="195">
        <v>0</v>
      </c>
      <c r="E497" s="68">
        <v>2046</v>
      </c>
      <c r="F497" s="68">
        <v>58.3</v>
      </c>
      <c r="G497" s="68">
        <v>315.65</v>
      </c>
      <c r="H497" s="92">
        <v>4</v>
      </c>
      <c r="I497" s="92">
        <v>0.1</v>
      </c>
      <c r="J497" s="92">
        <v>0.6</v>
      </c>
      <c r="K497" s="92">
        <v>0</v>
      </c>
      <c r="L497" s="92">
        <v>0</v>
      </c>
      <c r="M497" s="68">
        <f t="shared" si="10"/>
        <v>2424.65</v>
      </c>
      <c r="N497" s="94" t="s">
        <v>410</v>
      </c>
      <c r="O497" s="105"/>
      <c r="P497" s="94" t="s">
        <v>833</v>
      </c>
    </row>
    <row r="498" spans="1:16" s="2" customFormat="1" ht="9">
      <c r="A498" s="36" t="s">
        <v>832</v>
      </c>
      <c r="B498" s="70">
        <v>2007</v>
      </c>
      <c r="C498" s="75" t="s">
        <v>877</v>
      </c>
      <c r="D498" s="195">
        <v>1</v>
      </c>
      <c r="E498" s="68">
        <v>1857</v>
      </c>
      <c r="F498" s="68">
        <v>52.9</v>
      </c>
      <c r="G498" s="68">
        <v>286.5</v>
      </c>
      <c r="H498" s="92">
        <v>148.5</v>
      </c>
      <c r="I498" s="92">
        <v>4.25</v>
      </c>
      <c r="J498" s="92">
        <v>22.9</v>
      </c>
      <c r="K498" s="92">
        <v>0</v>
      </c>
      <c r="L498" s="92">
        <v>0</v>
      </c>
      <c r="M498" s="68">
        <f t="shared" si="10"/>
        <v>2372.05</v>
      </c>
      <c r="N498" s="94" t="s">
        <v>410</v>
      </c>
      <c r="O498" s="105"/>
      <c r="P498" s="94" t="s">
        <v>833</v>
      </c>
    </row>
    <row r="499" spans="1:16" s="2" customFormat="1" ht="9">
      <c r="A499" s="36" t="s">
        <v>832</v>
      </c>
      <c r="B499" s="70">
        <v>2007</v>
      </c>
      <c r="C499" s="75" t="s">
        <v>878</v>
      </c>
      <c r="D499" s="195">
        <v>0</v>
      </c>
      <c r="E499" s="68">
        <v>1671</v>
      </c>
      <c r="F499" s="68">
        <v>47.6</v>
      </c>
      <c r="G499" s="68">
        <v>257.8</v>
      </c>
      <c r="H499" s="92">
        <v>3</v>
      </c>
      <c r="I499" s="92">
        <v>0.1</v>
      </c>
      <c r="J499" s="92">
        <v>0.45</v>
      </c>
      <c r="K499" s="92">
        <v>0</v>
      </c>
      <c r="L499" s="92">
        <v>0</v>
      </c>
      <c r="M499" s="68">
        <f t="shared" si="10"/>
        <v>1979.9499999999998</v>
      </c>
      <c r="N499" s="94" t="s">
        <v>410</v>
      </c>
      <c r="O499" s="105"/>
      <c r="P499" s="94" t="s">
        <v>833</v>
      </c>
    </row>
    <row r="500" spans="1:16" s="2" customFormat="1" ht="9">
      <c r="A500" s="36" t="s">
        <v>832</v>
      </c>
      <c r="B500" s="70">
        <v>2007</v>
      </c>
      <c r="C500" s="75" t="s">
        <v>879</v>
      </c>
      <c r="D500" s="195">
        <v>1</v>
      </c>
      <c r="E500" s="68">
        <v>2517</v>
      </c>
      <c r="F500" s="68">
        <v>71.75</v>
      </c>
      <c r="G500" s="68">
        <v>388.3</v>
      </c>
      <c r="H500" s="92">
        <v>201.5</v>
      </c>
      <c r="I500" s="92">
        <v>5.75</v>
      </c>
      <c r="J500" s="92">
        <v>31.1</v>
      </c>
      <c r="K500" s="92">
        <v>0</v>
      </c>
      <c r="L500" s="92">
        <v>0</v>
      </c>
      <c r="M500" s="68">
        <f t="shared" si="10"/>
        <v>3215.4</v>
      </c>
      <c r="N500" s="94" t="s">
        <v>410</v>
      </c>
      <c r="O500" s="105"/>
      <c r="P500" s="94" t="s">
        <v>833</v>
      </c>
    </row>
    <row r="501" spans="1:16" s="2" customFormat="1" ht="9">
      <c r="A501" s="36" t="s">
        <v>832</v>
      </c>
      <c r="B501" s="70">
        <v>2007</v>
      </c>
      <c r="C501" s="75" t="s">
        <v>880</v>
      </c>
      <c r="D501" s="195">
        <v>0</v>
      </c>
      <c r="E501" s="68">
        <v>2265</v>
      </c>
      <c r="F501" s="68">
        <v>60</v>
      </c>
      <c r="G501" s="68">
        <v>348.75</v>
      </c>
      <c r="H501" s="92">
        <v>4</v>
      </c>
      <c r="I501" s="92">
        <v>0.1</v>
      </c>
      <c r="J501" s="92">
        <v>0.6</v>
      </c>
      <c r="K501" s="92">
        <v>0</v>
      </c>
      <c r="L501" s="92">
        <v>0</v>
      </c>
      <c r="M501" s="68">
        <f t="shared" si="10"/>
        <v>2678.45</v>
      </c>
      <c r="N501" s="94" t="s">
        <v>410</v>
      </c>
      <c r="O501" s="105"/>
      <c r="P501" s="94" t="s">
        <v>833</v>
      </c>
    </row>
    <row r="502" spans="1:16" s="2" customFormat="1" ht="9">
      <c r="A502" s="36" t="s">
        <v>832</v>
      </c>
      <c r="B502" s="70">
        <v>2007</v>
      </c>
      <c r="C502" s="75" t="s">
        <v>881</v>
      </c>
      <c r="D502" s="195">
        <v>1</v>
      </c>
      <c r="E502" s="68">
        <v>2043</v>
      </c>
      <c r="F502" s="68">
        <v>58.2</v>
      </c>
      <c r="G502" s="68">
        <v>315.2</v>
      </c>
      <c r="H502" s="92">
        <v>163.5</v>
      </c>
      <c r="I502" s="92">
        <v>4.65</v>
      </c>
      <c r="J502" s="92">
        <v>25.2</v>
      </c>
      <c r="K502" s="92">
        <v>0</v>
      </c>
      <c r="L502" s="92">
        <v>0</v>
      </c>
      <c r="M502" s="68">
        <f t="shared" si="10"/>
        <v>2609.7499999999995</v>
      </c>
      <c r="N502" s="94" t="s">
        <v>410</v>
      </c>
      <c r="O502" s="105"/>
      <c r="P502" s="94" t="s">
        <v>833</v>
      </c>
    </row>
    <row r="503" spans="1:16" s="2" customFormat="1" ht="9">
      <c r="A503" s="36" t="s">
        <v>832</v>
      </c>
      <c r="B503" s="70">
        <v>2007</v>
      </c>
      <c r="C503" s="75" t="s">
        <v>882</v>
      </c>
      <c r="D503" s="195">
        <v>0</v>
      </c>
      <c r="E503" s="68">
        <v>1839</v>
      </c>
      <c r="F503" s="68">
        <v>52.4</v>
      </c>
      <c r="G503" s="68">
        <v>283.7</v>
      </c>
      <c r="H503" s="92">
        <v>3.5</v>
      </c>
      <c r="I503" s="92">
        <v>0.1</v>
      </c>
      <c r="J503" s="92">
        <v>0.55</v>
      </c>
      <c r="K503" s="92">
        <v>0</v>
      </c>
      <c r="L503" s="92">
        <v>0</v>
      </c>
      <c r="M503" s="68">
        <f t="shared" si="10"/>
        <v>2179.25</v>
      </c>
      <c r="N503" s="94" t="s">
        <v>410</v>
      </c>
      <c r="O503" s="105"/>
      <c r="P503" s="94" t="s">
        <v>833</v>
      </c>
    </row>
    <row r="504" spans="1:16" s="2" customFormat="1" ht="9">
      <c r="A504" s="36" t="s">
        <v>837</v>
      </c>
      <c r="B504" s="70">
        <v>2007</v>
      </c>
      <c r="C504" s="75" t="s">
        <v>883</v>
      </c>
      <c r="D504" s="195">
        <v>1</v>
      </c>
      <c r="E504" s="68">
        <v>118910</v>
      </c>
      <c r="F504" s="68">
        <v>4108.3</v>
      </c>
      <c r="G504" s="68">
        <v>22143.3</v>
      </c>
      <c r="H504" s="92">
        <v>0</v>
      </c>
      <c r="I504" s="92">
        <v>0</v>
      </c>
      <c r="J504" s="92">
        <v>0</v>
      </c>
      <c r="K504" s="92">
        <v>0</v>
      </c>
      <c r="L504" s="92">
        <v>0</v>
      </c>
      <c r="M504" s="68">
        <f t="shared" si="10"/>
        <v>145161.6</v>
      </c>
      <c r="N504" s="94" t="s">
        <v>884</v>
      </c>
      <c r="O504" s="105"/>
      <c r="P504" s="94" t="s">
        <v>885</v>
      </c>
    </row>
    <row r="505" spans="1:16" s="2" customFormat="1" ht="9">
      <c r="A505" s="36" t="s">
        <v>837</v>
      </c>
      <c r="B505" s="70">
        <v>2007</v>
      </c>
      <c r="C505" s="75" t="s">
        <v>360</v>
      </c>
      <c r="D505" s="195">
        <v>0</v>
      </c>
      <c r="E505" s="68">
        <v>118910</v>
      </c>
      <c r="F505" s="68">
        <v>0</v>
      </c>
      <c r="G505" s="68">
        <v>0</v>
      </c>
      <c r="H505" s="92">
        <v>0</v>
      </c>
      <c r="I505" s="92">
        <v>0</v>
      </c>
      <c r="J505" s="92">
        <v>0</v>
      </c>
      <c r="K505" s="92">
        <v>0</v>
      </c>
      <c r="L505" s="92">
        <v>0</v>
      </c>
      <c r="M505" s="68">
        <f t="shared" si="10"/>
        <v>118910</v>
      </c>
      <c r="N505" s="94" t="s">
        <v>884</v>
      </c>
      <c r="O505" s="105"/>
      <c r="P505" s="94" t="s">
        <v>361</v>
      </c>
    </row>
    <row r="506" spans="1:16" s="2" customFormat="1" ht="9">
      <c r="A506" s="36" t="s">
        <v>747</v>
      </c>
      <c r="B506" s="70">
        <v>2007</v>
      </c>
      <c r="C506" s="75" t="s">
        <v>749</v>
      </c>
      <c r="D506" s="195">
        <v>1</v>
      </c>
      <c r="E506" s="68">
        <v>124.57</v>
      </c>
      <c r="F506" s="68">
        <v>6.35</v>
      </c>
      <c r="G506" s="68">
        <v>37.31</v>
      </c>
      <c r="H506" s="92">
        <v>0</v>
      </c>
      <c r="I506" s="92">
        <v>0</v>
      </c>
      <c r="J506" s="92">
        <v>0</v>
      </c>
      <c r="K506" s="92">
        <v>0</v>
      </c>
      <c r="L506" s="92">
        <v>0</v>
      </c>
      <c r="M506" s="68">
        <f t="shared" si="10"/>
        <v>168.23</v>
      </c>
      <c r="N506" s="94"/>
      <c r="O506" s="105" t="s">
        <v>750</v>
      </c>
      <c r="P506" s="94" t="s">
        <v>751</v>
      </c>
    </row>
    <row r="507" spans="1:16" s="2" customFormat="1" ht="9">
      <c r="A507" s="36" t="s">
        <v>747</v>
      </c>
      <c r="B507" s="70">
        <v>2007</v>
      </c>
      <c r="C507" s="75" t="s">
        <v>752</v>
      </c>
      <c r="D507" s="195">
        <v>1</v>
      </c>
      <c r="E507" s="68">
        <v>45.71</v>
      </c>
      <c r="F507" s="68">
        <v>2.05</v>
      </c>
      <c r="G507" s="68">
        <v>13.61</v>
      </c>
      <c r="H507" s="92">
        <v>0</v>
      </c>
      <c r="I507" s="92">
        <v>0</v>
      </c>
      <c r="J507" s="92">
        <v>0</v>
      </c>
      <c r="K507" s="92">
        <v>0</v>
      </c>
      <c r="L507" s="92">
        <v>0</v>
      </c>
      <c r="M507" s="68">
        <f t="shared" si="10"/>
        <v>61.37</v>
      </c>
      <c r="N507" s="94"/>
      <c r="O507" s="105" t="s">
        <v>750</v>
      </c>
      <c r="P507" s="94" t="s">
        <v>751</v>
      </c>
    </row>
    <row r="508" spans="1:16" s="2" customFormat="1" ht="9">
      <c r="A508" s="36" t="s">
        <v>747</v>
      </c>
      <c r="B508" s="70">
        <v>2007</v>
      </c>
      <c r="C508" s="75" t="s">
        <v>753</v>
      </c>
      <c r="D508" s="195">
        <v>1</v>
      </c>
      <c r="E508" s="68">
        <v>45.71</v>
      </c>
      <c r="F508" s="68">
        <v>2.05</v>
      </c>
      <c r="G508" s="68">
        <v>13.61</v>
      </c>
      <c r="H508" s="92">
        <v>0</v>
      </c>
      <c r="I508" s="92">
        <v>0</v>
      </c>
      <c r="J508" s="92">
        <v>0</v>
      </c>
      <c r="K508" s="92">
        <v>0</v>
      </c>
      <c r="L508" s="92">
        <v>0</v>
      </c>
      <c r="M508" s="68">
        <f t="shared" si="10"/>
        <v>61.37</v>
      </c>
      <c r="N508" s="94"/>
      <c r="O508" s="105" t="s">
        <v>750</v>
      </c>
      <c r="P508" s="94" t="s">
        <v>751</v>
      </c>
    </row>
    <row r="509" spans="1:16" s="2" customFormat="1" ht="9">
      <c r="A509" s="36" t="s">
        <v>747</v>
      </c>
      <c r="B509" s="70">
        <v>2007</v>
      </c>
      <c r="C509" s="75" t="s">
        <v>754</v>
      </c>
      <c r="D509" s="195">
        <v>1</v>
      </c>
      <c r="E509" s="68">
        <v>140.45</v>
      </c>
      <c r="F509" s="68">
        <v>6.31</v>
      </c>
      <c r="G509" s="68">
        <v>39.62</v>
      </c>
      <c r="H509" s="92">
        <v>0</v>
      </c>
      <c r="I509" s="92">
        <v>0</v>
      </c>
      <c r="J509" s="92">
        <v>0</v>
      </c>
      <c r="K509" s="92">
        <v>0</v>
      </c>
      <c r="L509" s="92">
        <v>0</v>
      </c>
      <c r="M509" s="68">
        <f t="shared" si="10"/>
        <v>186.38</v>
      </c>
      <c r="N509" s="94"/>
      <c r="O509" s="105" t="s">
        <v>750</v>
      </c>
      <c r="P509" s="94" t="s">
        <v>751</v>
      </c>
    </row>
    <row r="510" spans="1:16" s="2" customFormat="1" ht="9">
      <c r="A510" s="36" t="s">
        <v>747</v>
      </c>
      <c r="B510" s="70">
        <v>2007</v>
      </c>
      <c r="C510" s="75" t="s">
        <v>748</v>
      </c>
      <c r="D510" s="195">
        <v>1</v>
      </c>
      <c r="E510" s="68">
        <v>230.55</v>
      </c>
      <c r="F510" s="68">
        <v>10.35</v>
      </c>
      <c r="G510" s="68">
        <v>65.05</v>
      </c>
      <c r="H510" s="92">
        <v>0</v>
      </c>
      <c r="I510" s="92">
        <v>0</v>
      </c>
      <c r="J510" s="92">
        <v>0</v>
      </c>
      <c r="K510" s="92">
        <v>0</v>
      </c>
      <c r="L510" s="92">
        <v>0</v>
      </c>
      <c r="M510" s="68">
        <f t="shared" si="10"/>
        <v>305.95</v>
      </c>
      <c r="N510" s="94"/>
      <c r="O510" s="105" t="s">
        <v>750</v>
      </c>
      <c r="P510" s="94" t="s">
        <v>751</v>
      </c>
    </row>
    <row r="511" spans="1:16" s="2" customFormat="1" ht="9">
      <c r="A511" s="36" t="s">
        <v>1141</v>
      </c>
      <c r="B511" s="70">
        <v>2007</v>
      </c>
      <c r="C511" s="75" t="s">
        <v>1146</v>
      </c>
      <c r="D511" s="195">
        <v>1</v>
      </c>
      <c r="E511" s="68">
        <v>1613</v>
      </c>
      <c r="F511" s="68">
        <v>107.7</v>
      </c>
      <c r="G511" s="68">
        <v>567.8</v>
      </c>
      <c r="H511" s="92">
        <v>0</v>
      </c>
      <c r="I511" s="92">
        <v>0</v>
      </c>
      <c r="J511" s="92">
        <v>0</v>
      </c>
      <c r="K511" s="92">
        <v>0</v>
      </c>
      <c r="L511" s="92">
        <v>0</v>
      </c>
      <c r="M511" s="68">
        <f t="shared" si="10"/>
        <v>2288.5</v>
      </c>
      <c r="N511" s="94"/>
      <c r="O511" s="105" t="s">
        <v>1142</v>
      </c>
      <c r="P511" s="94" t="s">
        <v>1139</v>
      </c>
    </row>
    <row r="512" spans="1:16" s="2" customFormat="1" ht="9">
      <c r="A512" s="36" t="s">
        <v>18</v>
      </c>
      <c r="B512" s="70">
        <v>2007</v>
      </c>
      <c r="C512" s="75" t="s">
        <v>19</v>
      </c>
      <c r="D512" s="195">
        <v>1</v>
      </c>
      <c r="E512" s="68">
        <v>32710.46</v>
      </c>
      <c r="F512" s="68">
        <v>2793.47</v>
      </c>
      <c r="G512" s="68">
        <v>14379.09</v>
      </c>
      <c r="H512" s="92">
        <v>0</v>
      </c>
      <c r="I512" s="92">
        <v>0</v>
      </c>
      <c r="J512" s="92">
        <v>0</v>
      </c>
      <c r="K512" s="92">
        <v>0</v>
      </c>
      <c r="L512" s="92">
        <v>0</v>
      </c>
      <c r="M512" s="68">
        <f t="shared" si="10"/>
        <v>49883.020000000004</v>
      </c>
      <c r="N512" s="94"/>
      <c r="O512" s="105" t="s">
        <v>20</v>
      </c>
      <c r="P512" s="94" t="s">
        <v>21</v>
      </c>
    </row>
    <row r="513" spans="1:16" s="2" customFormat="1" ht="9">
      <c r="A513" s="36" t="s">
        <v>18</v>
      </c>
      <c r="B513" s="70">
        <v>2007</v>
      </c>
      <c r="C513" s="75" t="s">
        <v>22</v>
      </c>
      <c r="D513" s="195">
        <v>1</v>
      </c>
      <c r="E513" s="68">
        <v>25870.81</v>
      </c>
      <c r="F513" s="68">
        <v>2209.37</v>
      </c>
      <c r="G513" s="68">
        <v>11372.47</v>
      </c>
      <c r="H513" s="92">
        <v>0</v>
      </c>
      <c r="I513" s="92">
        <v>0</v>
      </c>
      <c r="J513" s="92">
        <v>0</v>
      </c>
      <c r="K513" s="92">
        <v>0</v>
      </c>
      <c r="L513" s="92">
        <v>0</v>
      </c>
      <c r="M513" s="68">
        <f t="shared" si="10"/>
        <v>39452.65</v>
      </c>
      <c r="N513" s="94"/>
      <c r="O513" s="105" t="s">
        <v>20</v>
      </c>
      <c r="P513" s="94" t="s">
        <v>21</v>
      </c>
    </row>
    <row r="514" spans="1:16" s="2" customFormat="1" ht="9">
      <c r="A514" s="36" t="s">
        <v>75</v>
      </c>
      <c r="B514" s="70">
        <v>2007</v>
      </c>
      <c r="C514" s="75" t="s">
        <v>140</v>
      </c>
      <c r="D514" s="195">
        <v>1</v>
      </c>
      <c r="E514" s="68">
        <v>6270</v>
      </c>
      <c r="F514" s="68">
        <v>306</v>
      </c>
      <c r="G514" s="68">
        <v>1381</v>
      </c>
      <c r="H514" s="92">
        <v>0</v>
      </c>
      <c r="I514" s="92">
        <v>0</v>
      </c>
      <c r="J514" s="92">
        <v>0</v>
      </c>
      <c r="K514" s="92">
        <v>0</v>
      </c>
      <c r="L514" s="92">
        <v>0</v>
      </c>
      <c r="M514" s="68">
        <f t="shared" si="10"/>
        <v>7957</v>
      </c>
      <c r="N514" s="94"/>
      <c r="O514" s="105" t="s">
        <v>143</v>
      </c>
      <c r="P514" s="94" t="s">
        <v>131</v>
      </c>
    </row>
    <row r="515" spans="1:16" s="2" customFormat="1" ht="9">
      <c r="A515" s="36" t="s">
        <v>75</v>
      </c>
      <c r="B515" s="70">
        <v>2007</v>
      </c>
      <c r="C515" s="75" t="s">
        <v>141</v>
      </c>
      <c r="D515" s="195">
        <v>1</v>
      </c>
      <c r="E515" s="68">
        <v>6270</v>
      </c>
      <c r="F515" s="68">
        <v>306</v>
      </c>
      <c r="G515" s="68">
        <v>1381</v>
      </c>
      <c r="H515" s="92">
        <v>0</v>
      </c>
      <c r="I515" s="92">
        <v>0</v>
      </c>
      <c r="J515" s="92">
        <v>0</v>
      </c>
      <c r="K515" s="92">
        <v>0</v>
      </c>
      <c r="L515" s="92">
        <v>0</v>
      </c>
      <c r="M515" s="68">
        <f t="shared" si="10"/>
        <v>7957</v>
      </c>
      <c r="N515" s="94"/>
      <c r="O515" s="105" t="s">
        <v>143</v>
      </c>
      <c r="P515" s="94" t="s">
        <v>131</v>
      </c>
    </row>
    <row r="516" spans="1:16" s="2" customFormat="1" ht="9">
      <c r="A516" s="36" t="s">
        <v>75</v>
      </c>
      <c r="B516" s="70">
        <v>2007</v>
      </c>
      <c r="C516" s="75" t="s">
        <v>142</v>
      </c>
      <c r="D516" s="195">
        <v>1</v>
      </c>
      <c r="E516" s="68">
        <v>6270</v>
      </c>
      <c r="F516" s="68">
        <v>306</v>
      </c>
      <c r="G516" s="68">
        <v>1381</v>
      </c>
      <c r="H516" s="92">
        <v>0</v>
      </c>
      <c r="I516" s="92">
        <v>0</v>
      </c>
      <c r="J516" s="92">
        <v>0</v>
      </c>
      <c r="K516" s="92">
        <v>0</v>
      </c>
      <c r="L516" s="92">
        <v>0</v>
      </c>
      <c r="M516" s="68">
        <f t="shared" si="10"/>
        <v>7957</v>
      </c>
      <c r="N516" s="94"/>
      <c r="O516" s="105" t="s">
        <v>143</v>
      </c>
      <c r="P516" s="94" t="s">
        <v>131</v>
      </c>
    </row>
    <row r="517" spans="1:16" s="2" customFormat="1" ht="9">
      <c r="A517" s="80" t="s">
        <v>1207</v>
      </c>
      <c r="B517" s="70">
        <v>2007</v>
      </c>
      <c r="C517" s="75" t="s">
        <v>122</v>
      </c>
      <c r="D517" s="195">
        <v>1</v>
      </c>
      <c r="E517" s="68">
        <v>38202</v>
      </c>
      <c r="F517" s="68">
        <v>1753.5</v>
      </c>
      <c r="G517" s="68">
        <v>7791.3</v>
      </c>
      <c r="H517" s="92">
        <v>0</v>
      </c>
      <c r="I517" s="92">
        <v>0</v>
      </c>
      <c r="J517" s="92">
        <v>0</v>
      </c>
      <c r="K517" s="92">
        <v>0</v>
      </c>
      <c r="L517" s="92">
        <v>0</v>
      </c>
      <c r="M517" s="68">
        <f t="shared" si="10"/>
        <v>47746.8</v>
      </c>
      <c r="N517" s="94" t="s">
        <v>1136</v>
      </c>
      <c r="O517" s="105"/>
      <c r="P517" s="94" t="s">
        <v>127</v>
      </c>
    </row>
    <row r="518" spans="1:16" s="2" customFormat="1" ht="9">
      <c r="A518" s="80" t="s">
        <v>1207</v>
      </c>
      <c r="B518" s="70">
        <v>2007</v>
      </c>
      <c r="C518" s="75" t="s">
        <v>123</v>
      </c>
      <c r="D518" s="195">
        <v>0</v>
      </c>
      <c r="E518" s="68">
        <v>38202</v>
      </c>
      <c r="F518" s="68">
        <v>194.8</v>
      </c>
      <c r="G518" s="68">
        <v>576</v>
      </c>
      <c r="H518" s="92">
        <v>0</v>
      </c>
      <c r="I518" s="92">
        <v>0</v>
      </c>
      <c r="J518" s="92">
        <v>0</v>
      </c>
      <c r="K518" s="92">
        <v>0</v>
      </c>
      <c r="L518" s="92">
        <v>0</v>
      </c>
      <c r="M518" s="68">
        <f t="shared" si="10"/>
        <v>38972.8</v>
      </c>
      <c r="N518" s="94" t="s">
        <v>1136</v>
      </c>
      <c r="O518" s="105"/>
      <c r="P518" s="94" t="s">
        <v>127</v>
      </c>
    </row>
    <row r="519" spans="1:16" s="2" customFormat="1" ht="9">
      <c r="A519" s="80" t="s">
        <v>50</v>
      </c>
      <c r="B519" s="70">
        <v>2007</v>
      </c>
      <c r="C519" s="75" t="s">
        <v>132</v>
      </c>
      <c r="D519" s="195">
        <v>1</v>
      </c>
      <c r="E519" s="68">
        <v>2952</v>
      </c>
      <c r="F519" s="68">
        <v>144</v>
      </c>
      <c r="G519" s="68">
        <v>603.7</v>
      </c>
      <c r="H519" s="92">
        <v>0</v>
      </c>
      <c r="I519" s="92">
        <v>0</v>
      </c>
      <c r="J519" s="92">
        <v>0</v>
      </c>
      <c r="K519" s="92">
        <v>0</v>
      </c>
      <c r="L519" s="92">
        <v>0</v>
      </c>
      <c r="M519" s="68">
        <f t="shared" si="10"/>
        <v>3699.7</v>
      </c>
      <c r="N519" s="94"/>
      <c r="O519" s="105" t="s">
        <v>138</v>
      </c>
      <c r="P519" s="94" t="s">
        <v>139</v>
      </c>
    </row>
    <row r="520" spans="1:16" s="2" customFormat="1" ht="9">
      <c r="A520" s="80" t="s">
        <v>50</v>
      </c>
      <c r="B520" s="70">
        <v>2007</v>
      </c>
      <c r="C520" s="75" t="s">
        <v>133</v>
      </c>
      <c r="D520" s="195">
        <v>1</v>
      </c>
      <c r="E520" s="68">
        <v>2436</v>
      </c>
      <c r="F520" s="68">
        <v>118.9</v>
      </c>
      <c r="G520" s="68">
        <v>498.2</v>
      </c>
      <c r="H520" s="92">
        <v>0</v>
      </c>
      <c r="I520" s="92">
        <v>0</v>
      </c>
      <c r="J520" s="92"/>
      <c r="K520" s="92">
        <v>0</v>
      </c>
      <c r="L520" s="92">
        <v>0</v>
      </c>
      <c r="M520" s="68">
        <f t="shared" si="10"/>
        <v>3053.1</v>
      </c>
      <c r="N520" s="94"/>
      <c r="O520" s="105" t="s">
        <v>138</v>
      </c>
      <c r="P520" s="94" t="s">
        <v>139</v>
      </c>
    </row>
    <row r="521" spans="1:16" s="2" customFormat="1" ht="9">
      <c r="A521" s="80" t="s">
        <v>50</v>
      </c>
      <c r="B521" s="70">
        <v>2007</v>
      </c>
      <c r="C521" s="75" t="s">
        <v>134</v>
      </c>
      <c r="D521" s="195">
        <v>1</v>
      </c>
      <c r="E521" s="68">
        <v>4254</v>
      </c>
      <c r="F521" s="68">
        <v>207.6</v>
      </c>
      <c r="G521" s="68">
        <v>870</v>
      </c>
      <c r="H521" s="92">
        <v>0</v>
      </c>
      <c r="I521" s="92">
        <v>0</v>
      </c>
      <c r="J521" s="92">
        <v>0</v>
      </c>
      <c r="K521" s="92">
        <v>0</v>
      </c>
      <c r="L521" s="92">
        <v>0</v>
      </c>
      <c r="M521" s="68">
        <f t="shared" si="10"/>
        <v>5331.6</v>
      </c>
      <c r="N521" s="94"/>
      <c r="O521" s="105" t="s">
        <v>138</v>
      </c>
      <c r="P521" s="94" t="s">
        <v>139</v>
      </c>
    </row>
    <row r="522" spans="1:16" s="2" customFormat="1" ht="9">
      <c r="A522" s="80" t="s">
        <v>50</v>
      </c>
      <c r="B522" s="70">
        <v>2007</v>
      </c>
      <c r="C522" s="75" t="s">
        <v>135</v>
      </c>
      <c r="D522" s="195">
        <v>1</v>
      </c>
      <c r="E522" s="68">
        <v>11034</v>
      </c>
      <c r="F522" s="68">
        <v>538.5</v>
      </c>
      <c r="G522" s="68">
        <v>2256.6</v>
      </c>
      <c r="H522" s="92">
        <v>0</v>
      </c>
      <c r="I522" s="92">
        <v>0</v>
      </c>
      <c r="J522" s="92">
        <v>0</v>
      </c>
      <c r="K522" s="92">
        <v>0</v>
      </c>
      <c r="L522" s="92">
        <v>0</v>
      </c>
      <c r="M522" s="68">
        <f t="shared" si="10"/>
        <v>13829.1</v>
      </c>
      <c r="N522" s="94"/>
      <c r="O522" s="105" t="s">
        <v>138</v>
      </c>
      <c r="P522" s="94" t="s">
        <v>139</v>
      </c>
    </row>
    <row r="523" spans="1:16" s="2" customFormat="1" ht="9">
      <c r="A523" s="80" t="s">
        <v>50</v>
      </c>
      <c r="B523" s="70">
        <v>2007</v>
      </c>
      <c r="C523" s="75" t="s">
        <v>136</v>
      </c>
      <c r="D523" s="195">
        <v>1</v>
      </c>
      <c r="E523" s="68">
        <v>3276</v>
      </c>
      <c r="F523" s="68">
        <v>159.9</v>
      </c>
      <c r="G523" s="68">
        <v>670</v>
      </c>
      <c r="H523" s="92">
        <v>0</v>
      </c>
      <c r="I523" s="92">
        <v>0</v>
      </c>
      <c r="J523" s="92">
        <v>0</v>
      </c>
      <c r="K523" s="92">
        <v>0</v>
      </c>
      <c r="L523" s="92"/>
      <c r="M523" s="68">
        <f t="shared" si="10"/>
        <v>4105.9</v>
      </c>
      <c r="N523" s="94"/>
      <c r="O523" s="105" t="s">
        <v>138</v>
      </c>
      <c r="P523" s="94" t="s">
        <v>139</v>
      </c>
    </row>
    <row r="524" spans="1:16" s="2" customFormat="1" ht="9">
      <c r="A524" s="80" t="s">
        <v>50</v>
      </c>
      <c r="B524" s="70">
        <v>2007</v>
      </c>
      <c r="C524" s="75" t="s">
        <v>137</v>
      </c>
      <c r="D524" s="195">
        <v>1</v>
      </c>
      <c r="E524" s="68">
        <v>3504</v>
      </c>
      <c r="F524" s="68">
        <v>171</v>
      </c>
      <c r="G524" s="92">
        <v>716.6</v>
      </c>
      <c r="H524" s="75"/>
      <c r="I524" s="92">
        <v>0</v>
      </c>
      <c r="J524" s="92">
        <v>0</v>
      </c>
      <c r="K524" s="92">
        <v>0</v>
      </c>
      <c r="L524" s="92"/>
      <c r="M524" s="68">
        <f aca="true" t="shared" si="12" ref="M524:M559">SUM(E524:L524)</f>
        <v>4391.6</v>
      </c>
      <c r="N524" s="94"/>
      <c r="O524" s="105" t="s">
        <v>138</v>
      </c>
      <c r="P524" s="94" t="s">
        <v>139</v>
      </c>
    </row>
    <row r="525" spans="1:16" s="2" customFormat="1" ht="9">
      <c r="A525" s="80" t="s">
        <v>524</v>
      </c>
      <c r="B525" s="70">
        <v>2007</v>
      </c>
      <c r="C525" s="75" t="s">
        <v>758</v>
      </c>
      <c r="D525" s="195">
        <v>1</v>
      </c>
      <c r="E525" s="68">
        <v>8004</v>
      </c>
      <c r="F525" s="68">
        <v>111.26</v>
      </c>
      <c r="G525" s="92">
        <v>1095.56</v>
      </c>
      <c r="H525" s="92">
        <v>0</v>
      </c>
      <c r="I525" s="92">
        <v>0</v>
      </c>
      <c r="J525" s="92">
        <v>0</v>
      </c>
      <c r="K525" s="92">
        <v>0</v>
      </c>
      <c r="L525" s="92">
        <v>0</v>
      </c>
      <c r="M525" s="68">
        <f t="shared" si="12"/>
        <v>9210.82</v>
      </c>
      <c r="N525" s="94"/>
      <c r="O525" s="105" t="s">
        <v>759</v>
      </c>
      <c r="P525" s="94" t="s">
        <v>760</v>
      </c>
    </row>
    <row r="526" spans="1:16" s="2" customFormat="1" ht="9">
      <c r="A526" s="80" t="s">
        <v>524</v>
      </c>
      <c r="B526" s="70">
        <v>2007</v>
      </c>
      <c r="C526" s="75" t="s">
        <v>761</v>
      </c>
      <c r="D526" s="195">
        <v>1</v>
      </c>
      <c r="E526" s="68">
        <v>8106</v>
      </c>
      <c r="F526" s="68">
        <v>112.67</v>
      </c>
      <c r="G526" s="92">
        <v>1109.52</v>
      </c>
      <c r="H526" s="92">
        <v>0</v>
      </c>
      <c r="I526" s="92">
        <v>0</v>
      </c>
      <c r="J526" s="92">
        <v>0</v>
      </c>
      <c r="K526" s="92">
        <v>0</v>
      </c>
      <c r="L526" s="92">
        <v>0</v>
      </c>
      <c r="M526" s="68">
        <f t="shared" si="12"/>
        <v>9328.19</v>
      </c>
      <c r="N526" s="94"/>
      <c r="O526" s="105" t="s">
        <v>759</v>
      </c>
      <c r="P526" s="94" t="s">
        <v>760</v>
      </c>
    </row>
    <row r="527" spans="1:16" s="2" customFormat="1" ht="9">
      <c r="A527" s="80" t="s">
        <v>524</v>
      </c>
      <c r="B527" s="70">
        <v>2007</v>
      </c>
      <c r="C527" s="75" t="s">
        <v>762</v>
      </c>
      <c r="D527" s="195">
        <v>1</v>
      </c>
      <c r="E527" s="68">
        <v>8334</v>
      </c>
      <c r="F527" s="68">
        <v>115.84</v>
      </c>
      <c r="G527" s="92">
        <v>1140.73</v>
      </c>
      <c r="H527" s="92">
        <v>0</v>
      </c>
      <c r="I527" s="92">
        <v>0</v>
      </c>
      <c r="J527" s="92">
        <v>0</v>
      </c>
      <c r="K527" s="92">
        <v>0</v>
      </c>
      <c r="L527" s="92">
        <v>0</v>
      </c>
      <c r="M527" s="68">
        <f t="shared" si="12"/>
        <v>9590.57</v>
      </c>
      <c r="N527" s="94"/>
      <c r="O527" s="105" t="s">
        <v>759</v>
      </c>
      <c r="P527" s="94" t="s">
        <v>760</v>
      </c>
    </row>
    <row r="528" spans="1:16" s="2" customFormat="1" ht="9">
      <c r="A528" s="80" t="s">
        <v>524</v>
      </c>
      <c r="B528" s="70">
        <v>2007</v>
      </c>
      <c r="C528" s="75" t="s">
        <v>763</v>
      </c>
      <c r="D528" s="195">
        <v>1</v>
      </c>
      <c r="E528" s="68">
        <v>10338</v>
      </c>
      <c r="F528" s="68">
        <v>143.7</v>
      </c>
      <c r="G528" s="92">
        <v>1415.03</v>
      </c>
      <c r="H528" s="92">
        <v>0</v>
      </c>
      <c r="I528" s="92">
        <v>0</v>
      </c>
      <c r="J528" s="92">
        <v>0</v>
      </c>
      <c r="K528" s="92">
        <v>0</v>
      </c>
      <c r="L528" s="92">
        <v>0</v>
      </c>
      <c r="M528" s="68">
        <f t="shared" si="12"/>
        <v>11896.730000000001</v>
      </c>
      <c r="N528" s="94"/>
      <c r="O528" s="105" t="s">
        <v>759</v>
      </c>
      <c r="P528" s="94" t="s">
        <v>760</v>
      </c>
    </row>
    <row r="529" spans="1:16" s="2" customFormat="1" ht="9">
      <c r="A529" s="80" t="s">
        <v>524</v>
      </c>
      <c r="B529" s="70">
        <v>2007</v>
      </c>
      <c r="C529" s="75" t="s">
        <v>763</v>
      </c>
      <c r="D529" s="195">
        <v>1</v>
      </c>
      <c r="E529" s="68">
        <v>3696</v>
      </c>
      <c r="F529" s="68">
        <v>51.37</v>
      </c>
      <c r="G529" s="92">
        <v>505.9</v>
      </c>
      <c r="H529" s="92">
        <v>0</v>
      </c>
      <c r="I529" s="92">
        <v>0</v>
      </c>
      <c r="J529" s="92">
        <v>0</v>
      </c>
      <c r="K529" s="92">
        <v>0</v>
      </c>
      <c r="L529" s="92">
        <v>0</v>
      </c>
      <c r="M529" s="68">
        <f t="shared" si="12"/>
        <v>4253.2699999999995</v>
      </c>
      <c r="N529" s="94"/>
      <c r="O529" s="105" t="s">
        <v>759</v>
      </c>
      <c r="P529" s="94" t="s">
        <v>760</v>
      </c>
    </row>
    <row r="530" spans="1:16" s="2" customFormat="1" ht="9">
      <c r="A530" s="80" t="s">
        <v>440</v>
      </c>
      <c r="B530" s="70">
        <v>2007</v>
      </c>
      <c r="C530" s="75" t="s">
        <v>441</v>
      </c>
      <c r="D530" s="195">
        <v>1</v>
      </c>
      <c r="E530" s="68">
        <v>2321.8</v>
      </c>
      <c r="F530" s="68">
        <v>52.39</v>
      </c>
      <c r="G530" s="92">
        <v>356.13</v>
      </c>
      <c r="H530" s="92">
        <v>0</v>
      </c>
      <c r="I530" s="92">
        <v>0</v>
      </c>
      <c r="J530" s="92">
        <v>0</v>
      </c>
      <c r="K530" s="92">
        <v>0</v>
      </c>
      <c r="L530" s="92">
        <v>0</v>
      </c>
      <c r="M530" s="68">
        <f t="shared" si="12"/>
        <v>2730.32</v>
      </c>
      <c r="N530" s="94" t="s">
        <v>442</v>
      </c>
      <c r="O530" s="105"/>
      <c r="P530" s="94" t="s">
        <v>443</v>
      </c>
    </row>
    <row r="531" spans="1:16" s="2" customFormat="1" ht="9">
      <c r="A531" s="80" t="s">
        <v>440</v>
      </c>
      <c r="B531" s="70">
        <v>2007</v>
      </c>
      <c r="C531" s="75" t="s">
        <v>444</v>
      </c>
      <c r="D531" s="195">
        <v>1</v>
      </c>
      <c r="E531" s="68">
        <v>2242.48</v>
      </c>
      <c r="F531" s="68">
        <v>49.33</v>
      </c>
      <c r="G531" s="92">
        <v>343.77</v>
      </c>
      <c r="H531" s="92">
        <v>0</v>
      </c>
      <c r="I531" s="92">
        <v>0</v>
      </c>
      <c r="J531" s="92">
        <v>0</v>
      </c>
      <c r="K531" s="92">
        <v>0</v>
      </c>
      <c r="L531" s="92">
        <v>0</v>
      </c>
      <c r="M531" s="68">
        <f t="shared" si="12"/>
        <v>2635.58</v>
      </c>
      <c r="N531" s="94" t="s">
        <v>442</v>
      </c>
      <c r="O531" s="105"/>
      <c r="P531" s="94" t="s">
        <v>443</v>
      </c>
    </row>
    <row r="532" spans="1:16" s="2" customFormat="1" ht="9">
      <c r="A532" s="80" t="s">
        <v>440</v>
      </c>
      <c r="B532" s="70">
        <v>2007</v>
      </c>
      <c r="C532" s="75" t="s">
        <v>445</v>
      </c>
      <c r="D532" s="195">
        <v>1</v>
      </c>
      <c r="E532" s="68">
        <v>6684.98</v>
      </c>
      <c r="F532" s="68">
        <v>147.07</v>
      </c>
      <c r="G532" s="92">
        <v>1024.81</v>
      </c>
      <c r="H532" s="92">
        <v>0</v>
      </c>
      <c r="I532" s="92">
        <v>0</v>
      </c>
      <c r="J532" s="92">
        <v>0</v>
      </c>
      <c r="K532" s="92">
        <v>0</v>
      </c>
      <c r="L532" s="92">
        <v>0</v>
      </c>
      <c r="M532" s="68">
        <f t="shared" si="12"/>
        <v>7856.859999999999</v>
      </c>
      <c r="N532" s="94" t="s">
        <v>442</v>
      </c>
      <c r="O532" s="105"/>
      <c r="P532" s="94" t="s">
        <v>443</v>
      </c>
    </row>
    <row r="533" spans="1:16" s="2" customFormat="1" ht="9">
      <c r="A533" s="80" t="s">
        <v>440</v>
      </c>
      <c r="B533" s="70">
        <v>2007</v>
      </c>
      <c r="C533" s="75" t="s">
        <v>446</v>
      </c>
      <c r="D533" s="195">
        <v>1</v>
      </c>
      <c r="E533" s="68">
        <v>984.58</v>
      </c>
      <c r="F533" s="68">
        <v>21.66</v>
      </c>
      <c r="G533" s="92">
        <v>150.94</v>
      </c>
      <c r="H533" s="92">
        <v>0</v>
      </c>
      <c r="I533" s="92">
        <v>0</v>
      </c>
      <c r="J533" s="92">
        <v>0</v>
      </c>
      <c r="K533" s="92">
        <v>0</v>
      </c>
      <c r="L533" s="92">
        <v>0</v>
      </c>
      <c r="M533" s="68">
        <f t="shared" si="12"/>
        <v>1157.18</v>
      </c>
      <c r="N533" s="94" t="s">
        <v>442</v>
      </c>
      <c r="O533" s="105"/>
      <c r="P533" s="94" t="s">
        <v>443</v>
      </c>
    </row>
    <row r="534" spans="1:16" s="2" customFormat="1" ht="9">
      <c r="A534" s="80" t="s">
        <v>440</v>
      </c>
      <c r="B534" s="70">
        <v>2007</v>
      </c>
      <c r="C534" s="75" t="s">
        <v>483</v>
      </c>
      <c r="D534" s="195">
        <v>1</v>
      </c>
      <c r="E534" s="68">
        <v>834.58</v>
      </c>
      <c r="F534" s="68">
        <v>18.36</v>
      </c>
      <c r="G534" s="92">
        <v>127.94</v>
      </c>
      <c r="H534" s="92">
        <v>0</v>
      </c>
      <c r="I534" s="92">
        <v>0</v>
      </c>
      <c r="J534" s="92">
        <v>0</v>
      </c>
      <c r="K534" s="92">
        <v>0</v>
      </c>
      <c r="L534" s="92">
        <v>0</v>
      </c>
      <c r="M534" s="68">
        <f t="shared" si="12"/>
        <v>980.8800000000001</v>
      </c>
      <c r="N534" s="94" t="s">
        <v>442</v>
      </c>
      <c r="O534" s="105"/>
      <c r="P534" s="94" t="s">
        <v>443</v>
      </c>
    </row>
    <row r="535" spans="1:16" s="2" customFormat="1" ht="9">
      <c r="A535" s="80" t="s">
        <v>440</v>
      </c>
      <c r="B535" s="70">
        <v>2007</v>
      </c>
      <c r="C535" s="75" t="s">
        <v>484</v>
      </c>
      <c r="D535" s="195">
        <v>1</v>
      </c>
      <c r="E535" s="68">
        <v>1192.04</v>
      </c>
      <c r="F535" s="68">
        <v>26.22</v>
      </c>
      <c r="G535" s="92">
        <v>182.74</v>
      </c>
      <c r="H535" s="92">
        <v>0</v>
      </c>
      <c r="I535" s="92">
        <v>0</v>
      </c>
      <c r="J535" s="92">
        <v>0</v>
      </c>
      <c r="K535" s="92">
        <v>0</v>
      </c>
      <c r="L535" s="92">
        <v>0</v>
      </c>
      <c r="M535" s="68">
        <f t="shared" si="12"/>
        <v>1401</v>
      </c>
      <c r="N535" s="94" t="s">
        <v>442</v>
      </c>
      <c r="O535" s="105"/>
      <c r="P535" s="94" t="s">
        <v>443</v>
      </c>
    </row>
    <row r="536" spans="1:16" s="2" customFormat="1" ht="9">
      <c r="A536" s="80" t="s">
        <v>440</v>
      </c>
      <c r="B536" s="70">
        <v>2007</v>
      </c>
      <c r="C536" s="75" t="s">
        <v>485</v>
      </c>
      <c r="D536" s="195">
        <v>1</v>
      </c>
      <c r="E536" s="68">
        <v>637.84</v>
      </c>
      <c r="F536" s="68">
        <v>14.04</v>
      </c>
      <c r="G536" s="92">
        <v>97.78</v>
      </c>
      <c r="H536" s="92">
        <v>0</v>
      </c>
      <c r="I536" s="92">
        <v>0</v>
      </c>
      <c r="J536" s="92">
        <v>0</v>
      </c>
      <c r="K536" s="92">
        <v>0</v>
      </c>
      <c r="L536" s="92">
        <v>0</v>
      </c>
      <c r="M536" s="68">
        <f t="shared" si="12"/>
        <v>749.66</v>
      </c>
      <c r="N536" s="94" t="s">
        <v>442</v>
      </c>
      <c r="O536" s="105"/>
      <c r="P536" s="94" t="s">
        <v>443</v>
      </c>
    </row>
    <row r="537" spans="1:16" s="2" customFormat="1" ht="9">
      <c r="A537" s="80" t="s">
        <v>440</v>
      </c>
      <c r="B537" s="70">
        <v>2007</v>
      </c>
      <c r="C537" s="75" t="s">
        <v>486</v>
      </c>
      <c r="D537" s="195">
        <v>1</v>
      </c>
      <c r="E537" s="68">
        <v>393.78</v>
      </c>
      <c r="F537" s="68">
        <v>8.66</v>
      </c>
      <c r="G537" s="92">
        <v>60.37</v>
      </c>
      <c r="H537" s="92">
        <v>0</v>
      </c>
      <c r="I537" s="92">
        <v>0</v>
      </c>
      <c r="J537" s="92">
        <v>0</v>
      </c>
      <c r="K537" s="92">
        <v>0</v>
      </c>
      <c r="L537" s="92">
        <v>0</v>
      </c>
      <c r="M537" s="68">
        <f t="shared" si="12"/>
        <v>462.81</v>
      </c>
      <c r="N537" s="94" t="s">
        <v>442</v>
      </c>
      <c r="O537" s="105"/>
      <c r="P537" s="94" t="s">
        <v>443</v>
      </c>
    </row>
    <row r="538" spans="1:16" s="2" customFormat="1" ht="9">
      <c r="A538" s="80" t="s">
        <v>440</v>
      </c>
      <c r="B538" s="70">
        <v>2007</v>
      </c>
      <c r="C538" s="75" t="s">
        <v>487</v>
      </c>
      <c r="D538" s="195">
        <v>1</v>
      </c>
      <c r="E538" s="68">
        <v>769.39</v>
      </c>
      <c r="F538" s="68">
        <v>16.93</v>
      </c>
      <c r="G538" s="92">
        <v>117.95</v>
      </c>
      <c r="H538" s="92">
        <v>0</v>
      </c>
      <c r="I538" s="92">
        <v>0</v>
      </c>
      <c r="J538" s="92">
        <v>0</v>
      </c>
      <c r="K538" s="92">
        <v>0</v>
      </c>
      <c r="L538" s="92">
        <v>0</v>
      </c>
      <c r="M538" s="68">
        <f t="shared" si="12"/>
        <v>904.27</v>
      </c>
      <c r="N538" s="94" t="s">
        <v>442</v>
      </c>
      <c r="O538" s="105"/>
      <c r="P538" s="94" t="s">
        <v>443</v>
      </c>
    </row>
    <row r="539" spans="1:16" s="2" customFormat="1" ht="9">
      <c r="A539" s="80" t="s">
        <v>440</v>
      </c>
      <c r="B539" s="70">
        <v>2007</v>
      </c>
      <c r="C539" s="75" t="s">
        <v>488</v>
      </c>
      <c r="D539" s="195">
        <v>1</v>
      </c>
      <c r="E539" s="68">
        <v>12430.59</v>
      </c>
      <c r="F539" s="68">
        <v>273.47</v>
      </c>
      <c r="G539" s="92">
        <v>1905.61</v>
      </c>
      <c r="H539" s="92">
        <v>0</v>
      </c>
      <c r="I539" s="92">
        <v>0</v>
      </c>
      <c r="J539" s="92">
        <v>0</v>
      </c>
      <c r="K539" s="92">
        <v>0</v>
      </c>
      <c r="L539" s="92">
        <v>0</v>
      </c>
      <c r="M539" s="68">
        <f t="shared" si="12"/>
        <v>14609.67</v>
      </c>
      <c r="N539" s="94" t="s">
        <v>442</v>
      </c>
      <c r="O539" s="105"/>
      <c r="P539" s="94" t="s">
        <v>443</v>
      </c>
    </row>
    <row r="540" spans="1:16" s="2" customFormat="1" ht="9">
      <c r="A540" s="80" t="s">
        <v>440</v>
      </c>
      <c r="B540" s="70">
        <v>2007</v>
      </c>
      <c r="C540" s="75" t="s">
        <v>489</v>
      </c>
      <c r="D540" s="195">
        <v>1</v>
      </c>
      <c r="E540" s="68">
        <v>11395.62</v>
      </c>
      <c r="F540" s="68">
        <v>250.71</v>
      </c>
      <c r="G540" s="92">
        <v>1746.95</v>
      </c>
      <c r="H540" s="92">
        <v>0</v>
      </c>
      <c r="I540" s="92">
        <v>0</v>
      </c>
      <c r="J540" s="92">
        <v>0</v>
      </c>
      <c r="K540" s="92">
        <v>0</v>
      </c>
      <c r="L540" s="92"/>
      <c r="M540" s="68">
        <f t="shared" si="12"/>
        <v>13393.28</v>
      </c>
      <c r="N540" s="94" t="s">
        <v>442</v>
      </c>
      <c r="O540" s="105"/>
      <c r="P540" s="94" t="s">
        <v>443</v>
      </c>
    </row>
    <row r="541" spans="1:16" s="2" customFormat="1" ht="9">
      <c r="A541" s="80" t="s">
        <v>440</v>
      </c>
      <c r="B541" s="70">
        <v>2007</v>
      </c>
      <c r="C541" s="75" t="s">
        <v>490</v>
      </c>
      <c r="D541" s="195">
        <v>1</v>
      </c>
      <c r="E541" s="68">
        <v>9048.99</v>
      </c>
      <c r="F541" s="68">
        <v>199.07</v>
      </c>
      <c r="G541" s="92">
        <v>1387.21</v>
      </c>
      <c r="H541" s="92">
        <v>0</v>
      </c>
      <c r="I541" s="92">
        <v>0</v>
      </c>
      <c r="J541" s="92">
        <v>0</v>
      </c>
      <c r="K541" s="92">
        <v>0</v>
      </c>
      <c r="L541" s="92">
        <v>0</v>
      </c>
      <c r="M541" s="68">
        <f t="shared" si="12"/>
        <v>10635.27</v>
      </c>
      <c r="N541" s="94" t="s">
        <v>442</v>
      </c>
      <c r="O541" s="105"/>
      <c r="P541" s="94" t="s">
        <v>443</v>
      </c>
    </row>
    <row r="542" spans="1:16" s="2" customFormat="1" ht="9">
      <c r="A542" s="80" t="s">
        <v>440</v>
      </c>
      <c r="B542" s="70">
        <v>2007</v>
      </c>
      <c r="C542" s="75" t="s">
        <v>491</v>
      </c>
      <c r="D542" s="195">
        <v>1</v>
      </c>
      <c r="E542" s="68">
        <v>4707.04</v>
      </c>
      <c r="F542" s="68">
        <v>103.55</v>
      </c>
      <c r="G542" s="92">
        <v>721.59</v>
      </c>
      <c r="H542" s="92">
        <v>0</v>
      </c>
      <c r="I542" s="92">
        <v>0</v>
      </c>
      <c r="J542" s="92">
        <v>0</v>
      </c>
      <c r="K542" s="92">
        <v>0</v>
      </c>
      <c r="L542" s="92"/>
      <c r="M542" s="68">
        <f t="shared" si="12"/>
        <v>5532.18</v>
      </c>
      <c r="N542" s="94" t="s">
        <v>442</v>
      </c>
      <c r="O542" s="105"/>
      <c r="P542" s="94" t="s">
        <v>443</v>
      </c>
    </row>
    <row r="543" spans="1:16" s="2" customFormat="1" ht="9">
      <c r="A543" s="80" t="s">
        <v>440</v>
      </c>
      <c r="B543" s="70">
        <v>2007</v>
      </c>
      <c r="C543" s="75" t="s">
        <v>492</v>
      </c>
      <c r="D543" s="195">
        <v>1</v>
      </c>
      <c r="E543" s="68">
        <v>567.94</v>
      </c>
      <c r="F543" s="68">
        <v>12.5</v>
      </c>
      <c r="G543" s="92">
        <v>87.07</v>
      </c>
      <c r="H543" s="92">
        <v>0</v>
      </c>
      <c r="I543" s="92">
        <v>0</v>
      </c>
      <c r="J543" s="92">
        <v>0</v>
      </c>
      <c r="K543" s="92">
        <v>0</v>
      </c>
      <c r="L543" s="92">
        <v>0</v>
      </c>
      <c r="M543" s="68">
        <f t="shared" si="12"/>
        <v>667.51</v>
      </c>
      <c r="N543" s="94" t="s">
        <v>442</v>
      </c>
      <c r="O543" s="105"/>
      <c r="P543" s="94" t="s">
        <v>443</v>
      </c>
    </row>
    <row r="544" spans="1:16" s="2" customFormat="1" ht="9">
      <c r="A544" s="80" t="s">
        <v>440</v>
      </c>
      <c r="B544" s="70">
        <v>2007</v>
      </c>
      <c r="C544" s="75" t="s">
        <v>493</v>
      </c>
      <c r="D544" s="195">
        <v>1</v>
      </c>
      <c r="E544" s="68">
        <v>2485.85</v>
      </c>
      <c r="F544" s="68">
        <v>54.69</v>
      </c>
      <c r="G544" s="92">
        <v>381.08</v>
      </c>
      <c r="H544" s="92">
        <v>0</v>
      </c>
      <c r="I544" s="92">
        <v>0</v>
      </c>
      <c r="J544" s="92">
        <v>0</v>
      </c>
      <c r="K544" s="92">
        <v>0</v>
      </c>
      <c r="L544" s="92">
        <v>0</v>
      </c>
      <c r="M544" s="68">
        <f t="shared" si="12"/>
        <v>2921.62</v>
      </c>
      <c r="N544" s="94" t="s">
        <v>442</v>
      </c>
      <c r="O544" s="105"/>
      <c r="P544" s="94" t="s">
        <v>443</v>
      </c>
    </row>
    <row r="545" spans="1:16" s="2" customFormat="1" ht="9">
      <c r="A545" s="80" t="s">
        <v>440</v>
      </c>
      <c r="B545" s="70">
        <v>2007</v>
      </c>
      <c r="C545" s="75" t="s">
        <v>494</v>
      </c>
      <c r="D545" s="195">
        <v>1</v>
      </c>
      <c r="E545" s="68">
        <v>4653.42</v>
      </c>
      <c r="F545" s="68">
        <v>102.37</v>
      </c>
      <c r="G545" s="92">
        <v>713.37</v>
      </c>
      <c r="H545" s="92">
        <v>0</v>
      </c>
      <c r="I545" s="92">
        <v>0</v>
      </c>
      <c r="J545" s="92">
        <v>0</v>
      </c>
      <c r="K545" s="92">
        <v>0</v>
      </c>
      <c r="L545" s="92">
        <v>0</v>
      </c>
      <c r="M545" s="68">
        <f t="shared" si="12"/>
        <v>5469.16</v>
      </c>
      <c r="N545" s="94" t="s">
        <v>442</v>
      </c>
      <c r="O545" s="105"/>
      <c r="P545" s="94" t="s">
        <v>443</v>
      </c>
    </row>
    <row r="546" spans="1:16" s="2" customFormat="1" ht="9">
      <c r="A546" s="80" t="s">
        <v>440</v>
      </c>
      <c r="B546" s="70">
        <v>2007</v>
      </c>
      <c r="C546" s="75" t="s">
        <v>495</v>
      </c>
      <c r="D546" s="195">
        <v>1</v>
      </c>
      <c r="E546" s="68">
        <v>71.77</v>
      </c>
      <c r="F546" s="68">
        <v>1.58</v>
      </c>
      <c r="G546" s="92">
        <v>11</v>
      </c>
      <c r="H546" s="92">
        <v>0</v>
      </c>
      <c r="I546" s="92">
        <v>0</v>
      </c>
      <c r="J546" s="92">
        <v>0</v>
      </c>
      <c r="K546" s="92">
        <v>0</v>
      </c>
      <c r="L546" s="92">
        <v>0</v>
      </c>
      <c r="M546" s="68">
        <f t="shared" si="12"/>
        <v>84.35</v>
      </c>
      <c r="N546" s="94" t="s">
        <v>442</v>
      </c>
      <c r="O546" s="105"/>
      <c r="P546" s="94" t="s">
        <v>443</v>
      </c>
    </row>
    <row r="547" spans="1:16" s="2" customFormat="1" ht="9">
      <c r="A547" s="80" t="s">
        <v>440</v>
      </c>
      <c r="B547" s="70">
        <v>2007</v>
      </c>
      <c r="C547" s="75" t="s">
        <v>496</v>
      </c>
      <c r="D547" s="195">
        <v>1</v>
      </c>
      <c r="E547" s="68">
        <v>149.68</v>
      </c>
      <c r="F547" s="68">
        <v>3.28</v>
      </c>
      <c r="G547" s="92">
        <v>22.95</v>
      </c>
      <c r="H547" s="92">
        <v>0</v>
      </c>
      <c r="I547" s="92">
        <v>0</v>
      </c>
      <c r="J547" s="92">
        <v>0</v>
      </c>
      <c r="K547" s="92">
        <v>0</v>
      </c>
      <c r="L547" s="92">
        <v>0</v>
      </c>
      <c r="M547" s="68">
        <f t="shared" si="12"/>
        <v>175.91</v>
      </c>
      <c r="N547" s="94" t="s">
        <v>442</v>
      </c>
      <c r="O547" s="105"/>
      <c r="P547" s="94" t="s">
        <v>443</v>
      </c>
    </row>
    <row r="548" spans="1:16" s="2" customFormat="1" ht="9">
      <c r="A548" s="80" t="s">
        <v>440</v>
      </c>
      <c r="B548" s="70">
        <v>2007</v>
      </c>
      <c r="C548" s="75" t="s">
        <v>497</v>
      </c>
      <c r="D548" s="195">
        <v>1</v>
      </c>
      <c r="E548" s="68">
        <v>124.37</v>
      </c>
      <c r="F548" s="68">
        <v>2.73</v>
      </c>
      <c r="G548" s="92">
        <v>19.07</v>
      </c>
      <c r="H548" s="92">
        <v>0</v>
      </c>
      <c r="I548" s="92">
        <v>0</v>
      </c>
      <c r="J548" s="92"/>
      <c r="K548" s="92">
        <v>0</v>
      </c>
      <c r="L548" s="92">
        <v>0</v>
      </c>
      <c r="M548" s="68">
        <f t="shared" si="12"/>
        <v>146.17000000000002</v>
      </c>
      <c r="N548" s="94" t="s">
        <v>442</v>
      </c>
      <c r="O548" s="105"/>
      <c r="P548" s="94" t="s">
        <v>443</v>
      </c>
    </row>
    <row r="549" spans="1:16" s="2" customFormat="1" ht="9">
      <c r="A549" s="80" t="s">
        <v>440</v>
      </c>
      <c r="B549" s="70">
        <v>2007</v>
      </c>
      <c r="C549" s="75" t="s">
        <v>498</v>
      </c>
      <c r="D549" s="195">
        <v>1</v>
      </c>
      <c r="E549" s="68">
        <v>92.11</v>
      </c>
      <c r="F549" s="68">
        <v>2.03</v>
      </c>
      <c r="G549" s="92">
        <v>14.12</v>
      </c>
      <c r="H549" s="92">
        <v>0</v>
      </c>
      <c r="I549" s="92">
        <v>0</v>
      </c>
      <c r="J549" s="92">
        <v>0</v>
      </c>
      <c r="K549" s="92">
        <v>0</v>
      </c>
      <c r="L549" s="92">
        <v>0</v>
      </c>
      <c r="M549" s="68">
        <f t="shared" si="12"/>
        <v>108.26</v>
      </c>
      <c r="N549" s="94" t="s">
        <v>442</v>
      </c>
      <c r="O549" s="105"/>
      <c r="P549" s="94" t="s">
        <v>443</v>
      </c>
    </row>
    <row r="550" spans="1:16" s="2" customFormat="1" ht="9">
      <c r="A550" s="80" t="s">
        <v>440</v>
      </c>
      <c r="B550" s="70">
        <v>2007</v>
      </c>
      <c r="C550" s="75" t="s">
        <v>499</v>
      </c>
      <c r="D550" s="195">
        <v>1</v>
      </c>
      <c r="E550" s="68">
        <v>212.18</v>
      </c>
      <c r="F550" s="68">
        <v>4.66</v>
      </c>
      <c r="G550" s="92">
        <v>32.53</v>
      </c>
      <c r="H550" s="92">
        <v>0</v>
      </c>
      <c r="I550" s="92">
        <v>0</v>
      </c>
      <c r="J550" s="92"/>
      <c r="K550" s="92">
        <v>0</v>
      </c>
      <c r="L550" s="92">
        <v>0</v>
      </c>
      <c r="M550" s="68">
        <f t="shared" si="12"/>
        <v>249.37</v>
      </c>
      <c r="N550" s="94" t="s">
        <v>442</v>
      </c>
      <c r="O550" s="105"/>
      <c r="P550" s="94" t="s">
        <v>443</v>
      </c>
    </row>
    <row r="551" spans="1:16" s="2" customFormat="1" ht="9">
      <c r="A551" s="80" t="s">
        <v>440</v>
      </c>
      <c r="B551" s="70">
        <v>2007</v>
      </c>
      <c r="C551" s="75" t="s">
        <v>500</v>
      </c>
      <c r="D551" s="195">
        <v>1</v>
      </c>
      <c r="E551" s="68">
        <v>3604.75</v>
      </c>
      <c r="F551" s="68">
        <v>79.3</v>
      </c>
      <c r="G551" s="92">
        <v>552.61</v>
      </c>
      <c r="H551" s="92">
        <v>0</v>
      </c>
      <c r="I551" s="92">
        <v>0</v>
      </c>
      <c r="J551" s="92">
        <v>0</v>
      </c>
      <c r="K551" s="92">
        <v>0</v>
      </c>
      <c r="L551" s="92">
        <v>0</v>
      </c>
      <c r="M551" s="68">
        <f t="shared" si="12"/>
        <v>4236.66</v>
      </c>
      <c r="N551" s="94" t="s">
        <v>442</v>
      </c>
      <c r="O551" s="105"/>
      <c r="P551" s="94" t="s">
        <v>443</v>
      </c>
    </row>
    <row r="552" spans="1:16" s="2" customFormat="1" ht="9">
      <c r="A552" s="80" t="s">
        <v>435</v>
      </c>
      <c r="B552" s="70">
        <v>2007</v>
      </c>
      <c r="C552" s="75" t="s">
        <v>437</v>
      </c>
      <c r="D552" s="195">
        <v>1</v>
      </c>
      <c r="E552" s="68">
        <v>3046.71</v>
      </c>
      <c r="F552" s="68">
        <v>136.8</v>
      </c>
      <c r="G552" s="92">
        <v>811.79</v>
      </c>
      <c r="H552" s="92">
        <v>0</v>
      </c>
      <c r="I552" s="92">
        <v>0</v>
      </c>
      <c r="J552" s="92"/>
      <c r="K552" s="92">
        <v>0</v>
      </c>
      <c r="L552" s="92">
        <v>0</v>
      </c>
      <c r="M552" s="68">
        <f t="shared" si="12"/>
        <v>3995.3</v>
      </c>
      <c r="N552" s="94"/>
      <c r="O552" s="105" t="s">
        <v>436</v>
      </c>
      <c r="P552" s="94" t="s">
        <v>1261</v>
      </c>
    </row>
    <row r="553" spans="1:16" s="2" customFormat="1" ht="9">
      <c r="A553" s="80" t="s">
        <v>435</v>
      </c>
      <c r="B553" s="70">
        <v>2007</v>
      </c>
      <c r="C553" s="75" t="s">
        <v>438</v>
      </c>
      <c r="D553" s="195">
        <v>1</v>
      </c>
      <c r="E553" s="68">
        <v>1053.36</v>
      </c>
      <c r="F553" s="68">
        <v>47.3</v>
      </c>
      <c r="G553" s="92">
        <v>280.67</v>
      </c>
      <c r="H553" s="92">
        <v>0</v>
      </c>
      <c r="I553" s="92">
        <v>0</v>
      </c>
      <c r="J553" s="92">
        <v>0</v>
      </c>
      <c r="K553" s="92">
        <v>0</v>
      </c>
      <c r="L553" s="92">
        <v>0</v>
      </c>
      <c r="M553" s="68">
        <f t="shared" si="12"/>
        <v>1381.33</v>
      </c>
      <c r="N553" s="94"/>
      <c r="O553" s="105" t="s">
        <v>436</v>
      </c>
      <c r="P553" s="94" t="s">
        <v>1261</v>
      </c>
    </row>
    <row r="554" spans="1:16" s="2" customFormat="1" ht="9">
      <c r="A554" s="80" t="s">
        <v>435</v>
      </c>
      <c r="B554" s="70">
        <v>2007</v>
      </c>
      <c r="C554" s="75" t="s">
        <v>439</v>
      </c>
      <c r="D554" s="195">
        <v>1</v>
      </c>
      <c r="E554" s="68">
        <v>1843.38</v>
      </c>
      <c r="F554" s="68">
        <v>82.77</v>
      </c>
      <c r="G554" s="92">
        <v>491.17</v>
      </c>
      <c r="H554" s="92">
        <v>0</v>
      </c>
      <c r="I554" s="92">
        <v>0</v>
      </c>
      <c r="J554" s="92">
        <v>0</v>
      </c>
      <c r="K554" s="92">
        <v>0</v>
      </c>
      <c r="L554" s="92">
        <v>0</v>
      </c>
      <c r="M554" s="68">
        <f t="shared" si="12"/>
        <v>2417.32</v>
      </c>
      <c r="N554" s="94"/>
      <c r="O554" s="105" t="s">
        <v>436</v>
      </c>
      <c r="P554" s="94" t="s">
        <v>1261</v>
      </c>
    </row>
    <row r="555" spans="1:16" s="2" customFormat="1" ht="9">
      <c r="A555" s="80" t="s">
        <v>1233</v>
      </c>
      <c r="B555" s="70">
        <v>2007</v>
      </c>
      <c r="C555" s="75" t="s">
        <v>1234</v>
      </c>
      <c r="D555" s="195">
        <v>1</v>
      </c>
      <c r="E555" s="68">
        <v>6036</v>
      </c>
      <c r="F555" s="68">
        <v>273.43</v>
      </c>
      <c r="G555" s="92">
        <v>1608.9</v>
      </c>
      <c r="H555" s="92">
        <v>0</v>
      </c>
      <c r="I555" s="92">
        <v>0</v>
      </c>
      <c r="J555" s="92">
        <v>0</v>
      </c>
      <c r="K555" s="92">
        <v>0</v>
      </c>
      <c r="L555" s="92">
        <v>0</v>
      </c>
      <c r="M555" s="68">
        <f t="shared" si="12"/>
        <v>7918.33</v>
      </c>
      <c r="N555" s="94"/>
      <c r="O555" s="105" t="s">
        <v>1235</v>
      </c>
      <c r="P555" s="94" t="s">
        <v>1261</v>
      </c>
    </row>
    <row r="556" spans="1:16" s="2" customFormat="1" ht="9">
      <c r="A556" s="80" t="s">
        <v>85</v>
      </c>
      <c r="B556" s="70">
        <v>2007</v>
      </c>
      <c r="C556" s="75" t="s">
        <v>755</v>
      </c>
      <c r="D556" s="195">
        <v>1</v>
      </c>
      <c r="E556" s="68">
        <v>10386</v>
      </c>
      <c r="F556" s="68">
        <v>529.68</v>
      </c>
      <c r="G556" s="92">
        <v>2947.23</v>
      </c>
      <c r="H556" s="92">
        <v>0</v>
      </c>
      <c r="I556" s="92">
        <v>0</v>
      </c>
      <c r="J556" s="92">
        <v>0</v>
      </c>
      <c r="K556" s="92">
        <v>0</v>
      </c>
      <c r="L556" s="92">
        <v>0</v>
      </c>
      <c r="M556" s="68">
        <f t="shared" si="12"/>
        <v>13862.91</v>
      </c>
      <c r="N556" s="94"/>
      <c r="O556" s="105" t="s">
        <v>756</v>
      </c>
      <c r="P556" s="94" t="s">
        <v>757</v>
      </c>
    </row>
    <row r="557" spans="1:16" s="2" customFormat="1" ht="9">
      <c r="A557" s="80" t="s">
        <v>928</v>
      </c>
      <c r="B557" s="70">
        <v>2007</v>
      </c>
      <c r="C557" s="75" t="s">
        <v>929</v>
      </c>
      <c r="D557" s="195">
        <v>1</v>
      </c>
      <c r="E557" s="68">
        <v>8832</v>
      </c>
      <c r="F557" s="68">
        <v>451.31</v>
      </c>
      <c r="G557" s="92">
        <v>1949.49</v>
      </c>
      <c r="H557" s="92">
        <v>0</v>
      </c>
      <c r="I557" s="92">
        <v>0</v>
      </c>
      <c r="J557" s="92">
        <v>0</v>
      </c>
      <c r="K557" s="92">
        <v>0</v>
      </c>
      <c r="L557" s="92">
        <v>0</v>
      </c>
      <c r="M557" s="68">
        <f t="shared" si="12"/>
        <v>11232.8</v>
      </c>
      <c r="N557" s="94"/>
      <c r="O557" s="105" t="s">
        <v>932</v>
      </c>
      <c r="P557" s="94" t="s">
        <v>1071</v>
      </c>
    </row>
    <row r="558" spans="1:16" s="2" customFormat="1" ht="9">
      <c r="A558" s="80" t="s">
        <v>928</v>
      </c>
      <c r="B558" s="70">
        <v>2007</v>
      </c>
      <c r="C558" s="75" t="s">
        <v>930</v>
      </c>
      <c r="D558" s="195">
        <v>1</v>
      </c>
      <c r="E558" s="68">
        <v>3462</v>
      </c>
      <c r="F558" s="68">
        <v>176.9</v>
      </c>
      <c r="G558" s="92">
        <v>764.17</v>
      </c>
      <c r="H558" s="92">
        <v>0</v>
      </c>
      <c r="I558" s="92">
        <v>0</v>
      </c>
      <c r="J558" s="92">
        <v>0</v>
      </c>
      <c r="K558" s="92">
        <v>0</v>
      </c>
      <c r="L558" s="92">
        <v>0</v>
      </c>
      <c r="M558" s="68">
        <f t="shared" si="12"/>
        <v>4403.07</v>
      </c>
      <c r="N558" s="94"/>
      <c r="O558" s="105" t="s">
        <v>932</v>
      </c>
      <c r="P558" s="94" t="s">
        <v>927</v>
      </c>
    </row>
    <row r="559" spans="1:16" s="2" customFormat="1" ht="9">
      <c r="A559" s="80" t="s">
        <v>928</v>
      </c>
      <c r="B559" s="70">
        <v>2007</v>
      </c>
      <c r="C559" s="75" t="s">
        <v>931</v>
      </c>
      <c r="D559" s="195">
        <v>1</v>
      </c>
      <c r="E559" s="68">
        <v>4140</v>
      </c>
      <c r="F559" s="68">
        <v>211.55</v>
      </c>
      <c r="G559" s="92">
        <v>913.82</v>
      </c>
      <c r="H559" s="92">
        <v>0</v>
      </c>
      <c r="I559" s="92">
        <v>0</v>
      </c>
      <c r="J559" s="92">
        <v>0</v>
      </c>
      <c r="K559" s="92">
        <v>0</v>
      </c>
      <c r="L559" s="92">
        <v>0</v>
      </c>
      <c r="M559" s="68">
        <f t="shared" si="12"/>
        <v>5265.37</v>
      </c>
      <c r="N559" s="94"/>
      <c r="O559" s="105" t="s">
        <v>932</v>
      </c>
      <c r="P559" s="94" t="s">
        <v>927</v>
      </c>
    </row>
    <row r="560" spans="1:16" s="2" customFormat="1" ht="9">
      <c r="A560" s="80" t="s">
        <v>121</v>
      </c>
      <c r="B560" s="70">
        <v>2007</v>
      </c>
      <c r="C560" s="75" t="s">
        <v>124</v>
      </c>
      <c r="D560" s="195">
        <v>1</v>
      </c>
      <c r="E560" s="68">
        <v>8136</v>
      </c>
      <c r="F560" s="68">
        <v>347.4</v>
      </c>
      <c r="G560" s="68">
        <v>1527</v>
      </c>
      <c r="H560" s="92">
        <v>0</v>
      </c>
      <c r="I560" s="92">
        <v>0</v>
      </c>
      <c r="J560" s="92">
        <v>0</v>
      </c>
      <c r="K560" s="92">
        <v>0</v>
      </c>
      <c r="L560" s="92">
        <v>0</v>
      </c>
      <c r="M560" s="68">
        <f t="shared" si="10"/>
        <v>10010.4</v>
      </c>
      <c r="N560" s="94" t="s">
        <v>125</v>
      </c>
      <c r="O560" s="105"/>
      <c r="P560" s="94" t="s">
        <v>126</v>
      </c>
    </row>
    <row r="561" spans="1:16" s="2" customFormat="1" ht="9">
      <c r="A561" s="36" t="s">
        <v>828</v>
      </c>
      <c r="B561" s="70">
        <v>2007</v>
      </c>
      <c r="C561" s="75" t="s">
        <v>829</v>
      </c>
      <c r="D561" s="195">
        <v>1</v>
      </c>
      <c r="E561" s="68">
        <v>11160</v>
      </c>
      <c r="F561" s="68">
        <v>656.21</v>
      </c>
      <c r="G561" s="68">
        <v>3663.02</v>
      </c>
      <c r="H561" s="92">
        <v>0</v>
      </c>
      <c r="I561" s="92">
        <v>0</v>
      </c>
      <c r="J561" s="92">
        <v>0</v>
      </c>
      <c r="K561" s="92">
        <v>0</v>
      </c>
      <c r="L561" s="92">
        <v>0</v>
      </c>
      <c r="M561" s="68">
        <f t="shared" si="10"/>
        <v>15479.23</v>
      </c>
      <c r="N561" s="94"/>
      <c r="O561" s="105" t="s">
        <v>830</v>
      </c>
      <c r="P561" s="94" t="s">
        <v>831</v>
      </c>
    </row>
    <row r="562" spans="1:16" s="2" customFormat="1" ht="9">
      <c r="A562" s="36" t="s">
        <v>804</v>
      </c>
      <c r="B562" s="70">
        <v>2007</v>
      </c>
      <c r="C562" s="75" t="s">
        <v>805</v>
      </c>
      <c r="D562" s="195">
        <v>1</v>
      </c>
      <c r="E562" s="68">
        <v>183527</v>
      </c>
      <c r="F562" s="68">
        <v>10791.39</v>
      </c>
      <c r="G562" s="68">
        <v>64125.07</v>
      </c>
      <c r="H562" s="92">
        <v>0</v>
      </c>
      <c r="I562" s="92">
        <v>0</v>
      </c>
      <c r="J562" s="92">
        <v>0</v>
      </c>
      <c r="K562" s="92">
        <v>0</v>
      </c>
      <c r="L562" s="92">
        <v>0</v>
      </c>
      <c r="M562" s="68">
        <f aca="true" t="shared" si="13" ref="M562:M634">SUM(E562:L562)</f>
        <v>258443.46000000002</v>
      </c>
      <c r="N562" s="94" t="s">
        <v>800</v>
      </c>
      <c r="O562" s="105"/>
      <c r="P562" s="94" t="s">
        <v>933</v>
      </c>
    </row>
    <row r="563" spans="1:16" s="2" customFormat="1" ht="9">
      <c r="A563" s="36" t="s">
        <v>804</v>
      </c>
      <c r="B563" s="70">
        <v>2007</v>
      </c>
      <c r="C563" s="75" t="s">
        <v>806</v>
      </c>
      <c r="D563" s="195">
        <v>0</v>
      </c>
      <c r="E563" s="68">
        <v>188359.68</v>
      </c>
      <c r="F563" s="68">
        <v>4633.65</v>
      </c>
      <c r="G563" s="68">
        <v>26054.1</v>
      </c>
      <c r="H563" s="92">
        <v>0</v>
      </c>
      <c r="I563" s="92">
        <v>0</v>
      </c>
      <c r="J563" s="92">
        <v>0</v>
      </c>
      <c r="K563" s="92">
        <v>0</v>
      </c>
      <c r="L563" s="92">
        <v>0</v>
      </c>
      <c r="M563" s="68">
        <f t="shared" si="13"/>
        <v>219047.43</v>
      </c>
      <c r="N563" s="94" t="s">
        <v>800</v>
      </c>
      <c r="O563" s="105"/>
      <c r="P563" s="94" t="s">
        <v>933</v>
      </c>
    </row>
    <row r="564" spans="1:16" s="2" customFormat="1" ht="9">
      <c r="A564" s="36" t="s">
        <v>807</v>
      </c>
      <c r="B564" s="70">
        <v>2007</v>
      </c>
      <c r="C564" s="75" t="s">
        <v>808</v>
      </c>
      <c r="D564" s="195">
        <v>1</v>
      </c>
      <c r="E564" s="68">
        <v>173045.3</v>
      </c>
      <c r="F564" s="68">
        <v>4256.91</v>
      </c>
      <c r="G564" s="68">
        <v>23935.8</v>
      </c>
      <c r="H564" s="92">
        <v>0</v>
      </c>
      <c r="I564" s="92">
        <v>0</v>
      </c>
      <c r="J564" s="92">
        <v>0</v>
      </c>
      <c r="K564" s="92">
        <v>0</v>
      </c>
      <c r="L564" s="92">
        <v>0</v>
      </c>
      <c r="M564" s="68">
        <f t="shared" si="13"/>
        <v>201238.00999999998</v>
      </c>
      <c r="N564" s="94" t="s">
        <v>800</v>
      </c>
      <c r="O564" s="105"/>
      <c r="P564" s="94" t="s">
        <v>933</v>
      </c>
    </row>
    <row r="565" spans="1:16" ht="12.75" customHeight="1">
      <c r="A565" s="7"/>
      <c r="B565" s="9"/>
      <c r="C565" s="7"/>
      <c r="D565" s="192">
        <f>SUM(D399:D564)</f>
        <v>132</v>
      </c>
      <c r="E565" s="14"/>
      <c r="F565" s="14"/>
      <c r="G565" s="14"/>
      <c r="H565" s="29"/>
      <c r="I565" s="29"/>
      <c r="J565" s="29"/>
      <c r="K565" s="29"/>
      <c r="L565" s="29"/>
      <c r="M565" s="14"/>
      <c r="N565" s="7"/>
      <c r="O565" s="9"/>
      <c r="P565" s="33"/>
    </row>
    <row r="566" spans="1:16" ht="9" customHeight="1">
      <c r="A566" s="63" t="s">
        <v>467</v>
      </c>
      <c r="B566" s="64">
        <v>2008</v>
      </c>
      <c r="C566" s="63" t="s">
        <v>468</v>
      </c>
      <c r="D566" s="195">
        <v>1</v>
      </c>
      <c r="E566" s="76">
        <v>94664</v>
      </c>
      <c r="F566" s="76">
        <v>5139.17</v>
      </c>
      <c r="G566" s="76">
        <v>25444.71</v>
      </c>
      <c r="H566" s="91">
        <v>0</v>
      </c>
      <c r="I566" s="91">
        <v>0</v>
      </c>
      <c r="J566" s="91"/>
      <c r="K566" s="91">
        <v>0</v>
      </c>
      <c r="L566" s="91">
        <v>0</v>
      </c>
      <c r="M566" s="71">
        <f aca="true" t="shared" si="14" ref="M566:M575">SUM(E566:L566)</f>
        <v>125247.88</v>
      </c>
      <c r="N566" s="63"/>
      <c r="O566" s="64" t="s">
        <v>477</v>
      </c>
      <c r="P566" s="78" t="s">
        <v>455</v>
      </c>
    </row>
    <row r="567" spans="1:16" ht="9" customHeight="1">
      <c r="A567" s="63" t="s">
        <v>467</v>
      </c>
      <c r="B567" s="64">
        <v>2008</v>
      </c>
      <c r="C567" s="63" t="s">
        <v>469</v>
      </c>
      <c r="D567" s="195">
        <v>1</v>
      </c>
      <c r="E567" s="76">
        <v>4392</v>
      </c>
      <c r="F567" s="76">
        <v>238.49</v>
      </c>
      <c r="G567" s="76">
        <v>1180.77</v>
      </c>
      <c r="H567" s="91">
        <v>0</v>
      </c>
      <c r="I567" s="91">
        <v>0</v>
      </c>
      <c r="J567" s="91"/>
      <c r="K567" s="91">
        <v>0</v>
      </c>
      <c r="L567" s="91">
        <v>0</v>
      </c>
      <c r="M567" s="71">
        <f t="shared" si="14"/>
        <v>5811.26</v>
      </c>
      <c r="N567" s="63"/>
      <c r="O567" s="64" t="s">
        <v>477</v>
      </c>
      <c r="P567" s="78" t="s">
        <v>455</v>
      </c>
    </row>
    <row r="568" spans="1:16" ht="9" customHeight="1">
      <c r="A568" s="63" t="s">
        <v>467</v>
      </c>
      <c r="B568" s="64">
        <v>2008</v>
      </c>
      <c r="C568" s="63" t="s">
        <v>470</v>
      </c>
      <c r="D568" s="195">
        <v>1</v>
      </c>
      <c r="E568" s="76">
        <v>174</v>
      </c>
      <c r="F568" s="76">
        <v>9.45</v>
      </c>
      <c r="G568" s="76">
        <v>46.78</v>
      </c>
      <c r="H568" s="91">
        <v>0</v>
      </c>
      <c r="I568" s="91">
        <v>0</v>
      </c>
      <c r="J568" s="91"/>
      <c r="K568" s="91">
        <v>0</v>
      </c>
      <c r="L568" s="91">
        <v>0</v>
      </c>
      <c r="M568" s="71">
        <f t="shared" si="14"/>
        <v>230.23</v>
      </c>
      <c r="N568" s="63"/>
      <c r="O568" s="64" t="s">
        <v>477</v>
      </c>
      <c r="P568" s="78" t="s">
        <v>455</v>
      </c>
    </row>
    <row r="569" spans="1:16" ht="9" customHeight="1">
      <c r="A569" s="63" t="s">
        <v>467</v>
      </c>
      <c r="B569" s="64">
        <v>2008</v>
      </c>
      <c r="C569" s="63" t="s">
        <v>471</v>
      </c>
      <c r="D569" s="195">
        <v>1</v>
      </c>
      <c r="E569" s="76">
        <v>2940</v>
      </c>
      <c r="F569" s="76">
        <v>159.64</v>
      </c>
      <c r="G569" s="76">
        <v>790.41</v>
      </c>
      <c r="H569" s="91">
        <v>0</v>
      </c>
      <c r="I569" s="91">
        <v>0</v>
      </c>
      <c r="J569" s="91"/>
      <c r="K569" s="91">
        <v>0</v>
      </c>
      <c r="L569" s="91">
        <v>0</v>
      </c>
      <c r="M569" s="71">
        <f t="shared" si="14"/>
        <v>3890.0499999999997</v>
      </c>
      <c r="N569" s="63"/>
      <c r="O569" s="64" t="s">
        <v>477</v>
      </c>
      <c r="P569" s="78" t="s">
        <v>455</v>
      </c>
    </row>
    <row r="570" spans="1:16" ht="9" customHeight="1">
      <c r="A570" s="63" t="s">
        <v>467</v>
      </c>
      <c r="B570" s="64">
        <v>2008</v>
      </c>
      <c r="C570" s="63" t="s">
        <v>472</v>
      </c>
      <c r="D570" s="195">
        <v>1</v>
      </c>
      <c r="E570" s="76">
        <v>174</v>
      </c>
      <c r="F570" s="76">
        <v>9.45</v>
      </c>
      <c r="G570" s="76">
        <v>46.78</v>
      </c>
      <c r="H570" s="91">
        <v>0</v>
      </c>
      <c r="I570" s="91">
        <v>0</v>
      </c>
      <c r="J570" s="91"/>
      <c r="K570" s="91">
        <v>0</v>
      </c>
      <c r="L570" s="91">
        <v>0</v>
      </c>
      <c r="M570" s="71">
        <f>SUM(E570:L570)</f>
        <v>230.23</v>
      </c>
      <c r="N570" s="63"/>
      <c r="O570" s="64" t="s">
        <v>477</v>
      </c>
      <c r="P570" s="78" t="s">
        <v>455</v>
      </c>
    </row>
    <row r="571" spans="1:16" ht="9" customHeight="1">
      <c r="A571" s="63" t="s">
        <v>467</v>
      </c>
      <c r="B571" s="64">
        <v>2008</v>
      </c>
      <c r="C571" s="63" t="s">
        <v>473</v>
      </c>
      <c r="D571" s="195">
        <v>1</v>
      </c>
      <c r="E571" s="76">
        <v>174</v>
      </c>
      <c r="F571" s="76">
        <v>9.45</v>
      </c>
      <c r="G571" s="76">
        <v>46.78</v>
      </c>
      <c r="H571" s="91">
        <v>0</v>
      </c>
      <c r="I571" s="91">
        <v>0</v>
      </c>
      <c r="J571" s="91"/>
      <c r="K571" s="91">
        <v>0</v>
      </c>
      <c r="L571" s="91">
        <v>0</v>
      </c>
      <c r="M571" s="71">
        <f>SUM(E571:L571)</f>
        <v>230.23</v>
      </c>
      <c r="N571" s="63"/>
      <c r="O571" s="64" t="s">
        <v>477</v>
      </c>
      <c r="P571" s="78" t="s">
        <v>455</v>
      </c>
    </row>
    <row r="572" spans="1:16" ht="9" customHeight="1">
      <c r="A572" s="63" t="s">
        <v>467</v>
      </c>
      <c r="B572" s="64">
        <v>2008</v>
      </c>
      <c r="C572" s="63" t="s">
        <v>474</v>
      </c>
      <c r="D572" s="195">
        <v>1</v>
      </c>
      <c r="E572" s="76">
        <v>174</v>
      </c>
      <c r="F572" s="76">
        <v>9.45</v>
      </c>
      <c r="G572" s="76">
        <v>46.78</v>
      </c>
      <c r="H572" s="91">
        <v>0</v>
      </c>
      <c r="I572" s="91">
        <v>0</v>
      </c>
      <c r="J572" s="91"/>
      <c r="K572" s="91">
        <v>0</v>
      </c>
      <c r="L572" s="91">
        <v>0</v>
      </c>
      <c r="M572" s="71">
        <f>SUM(E572:L572)</f>
        <v>230.23</v>
      </c>
      <c r="N572" s="63"/>
      <c r="O572" s="64" t="s">
        <v>477</v>
      </c>
      <c r="P572" s="78" t="s">
        <v>455</v>
      </c>
    </row>
    <row r="573" spans="1:16" ht="9" customHeight="1">
      <c r="A573" s="63" t="s">
        <v>467</v>
      </c>
      <c r="B573" s="64">
        <v>2008</v>
      </c>
      <c r="C573" s="63" t="s">
        <v>475</v>
      </c>
      <c r="D573" s="195">
        <v>1</v>
      </c>
      <c r="E573" s="76">
        <v>738</v>
      </c>
      <c r="F573" s="76">
        <v>40.07</v>
      </c>
      <c r="G573" s="76">
        <v>198.41</v>
      </c>
      <c r="H573" s="91">
        <v>0</v>
      </c>
      <c r="I573" s="91">
        <v>0</v>
      </c>
      <c r="J573" s="91"/>
      <c r="K573" s="91">
        <v>0</v>
      </c>
      <c r="L573" s="91">
        <v>0</v>
      </c>
      <c r="M573" s="71">
        <f t="shared" si="14"/>
        <v>976.48</v>
      </c>
      <c r="N573" s="63"/>
      <c r="O573" s="64" t="s">
        <v>477</v>
      </c>
      <c r="P573" s="78" t="s">
        <v>455</v>
      </c>
    </row>
    <row r="574" spans="1:16" ht="9" customHeight="1">
      <c r="A574" s="63" t="s">
        <v>467</v>
      </c>
      <c r="B574" s="64">
        <v>2008</v>
      </c>
      <c r="C574" s="63" t="s">
        <v>476</v>
      </c>
      <c r="D574" s="195">
        <v>1</v>
      </c>
      <c r="E574" s="76">
        <v>4302</v>
      </c>
      <c r="F574" s="76">
        <v>233.6</v>
      </c>
      <c r="G574" s="76">
        <v>1156.58</v>
      </c>
      <c r="H574" s="91">
        <v>0</v>
      </c>
      <c r="I574" s="91">
        <v>0</v>
      </c>
      <c r="J574" s="91"/>
      <c r="K574" s="91">
        <v>0</v>
      </c>
      <c r="L574" s="91">
        <v>0</v>
      </c>
      <c r="M574" s="71">
        <f t="shared" si="14"/>
        <v>5692.18</v>
      </c>
      <c r="N574" s="63"/>
      <c r="O574" s="64" t="s">
        <v>477</v>
      </c>
      <c r="P574" s="78" t="s">
        <v>455</v>
      </c>
    </row>
    <row r="575" spans="1:16" ht="9" customHeight="1">
      <c r="A575" s="63" t="s">
        <v>178</v>
      </c>
      <c r="B575" s="64">
        <v>2008</v>
      </c>
      <c r="C575" s="63" t="s">
        <v>181</v>
      </c>
      <c r="D575" s="195">
        <v>0</v>
      </c>
      <c r="E575" s="76">
        <v>727.49</v>
      </c>
      <c r="F575" s="76">
        <v>33.46</v>
      </c>
      <c r="G575" s="76">
        <v>114.14</v>
      </c>
      <c r="H575" s="91">
        <v>0</v>
      </c>
      <c r="I575" s="91">
        <v>0</v>
      </c>
      <c r="J575" s="91">
        <v>0</v>
      </c>
      <c r="K575" s="91">
        <v>0</v>
      </c>
      <c r="L575" s="91">
        <v>0</v>
      </c>
      <c r="M575" s="71">
        <f t="shared" si="14"/>
        <v>875.09</v>
      </c>
      <c r="N575" s="83" t="s">
        <v>175</v>
      </c>
      <c r="O575" s="70"/>
      <c r="P575" s="83" t="s">
        <v>176</v>
      </c>
    </row>
    <row r="576" spans="1:16" ht="9" customHeight="1">
      <c r="A576" s="63" t="s">
        <v>456</v>
      </c>
      <c r="B576" s="64">
        <v>2008</v>
      </c>
      <c r="C576" s="63" t="s">
        <v>460</v>
      </c>
      <c r="D576" s="70">
        <v>1</v>
      </c>
      <c r="E576" s="72">
        <v>126610</v>
      </c>
      <c r="F576" s="72">
        <v>6719.96</v>
      </c>
      <c r="G576" s="72">
        <v>31999.19</v>
      </c>
      <c r="H576" s="92">
        <v>0</v>
      </c>
      <c r="I576" s="92">
        <v>0</v>
      </c>
      <c r="J576" s="92">
        <v>0</v>
      </c>
      <c r="K576" s="92">
        <v>0</v>
      </c>
      <c r="L576" s="92">
        <v>0</v>
      </c>
      <c r="M576" s="71">
        <f aca="true" t="shared" si="15" ref="M576:M581">SUM(E576:L576)</f>
        <v>165329.15</v>
      </c>
      <c r="N576" s="63" t="s">
        <v>458</v>
      </c>
      <c r="O576" s="70"/>
      <c r="P576" s="83" t="s">
        <v>461</v>
      </c>
    </row>
    <row r="577" spans="1:16" ht="9" customHeight="1">
      <c r="A577" s="63" t="s">
        <v>456</v>
      </c>
      <c r="B577" s="64">
        <v>2008</v>
      </c>
      <c r="C577" s="63" t="s">
        <v>462</v>
      </c>
      <c r="D577" s="70">
        <v>0</v>
      </c>
      <c r="E577" s="72">
        <v>126708</v>
      </c>
      <c r="F577" s="72">
        <v>5669.55</v>
      </c>
      <c r="G577" s="72">
        <v>25813.62</v>
      </c>
      <c r="H577" s="92">
        <v>0</v>
      </c>
      <c r="I577" s="92">
        <v>0</v>
      </c>
      <c r="J577" s="92">
        <v>0</v>
      </c>
      <c r="K577" s="92">
        <v>0</v>
      </c>
      <c r="L577" s="92">
        <v>0</v>
      </c>
      <c r="M577" s="71">
        <f t="shared" si="15"/>
        <v>158191.16999999998</v>
      </c>
      <c r="N577" s="63" t="s">
        <v>458</v>
      </c>
      <c r="O577" s="70"/>
      <c r="P577" s="83" t="s">
        <v>461</v>
      </c>
    </row>
    <row r="578" spans="1:16" ht="9" customHeight="1">
      <c r="A578" s="63" t="s">
        <v>456</v>
      </c>
      <c r="B578" s="64">
        <v>2008</v>
      </c>
      <c r="C578" s="63" t="s">
        <v>463</v>
      </c>
      <c r="D578" s="70">
        <v>0</v>
      </c>
      <c r="E578" s="72">
        <v>126708</v>
      </c>
      <c r="F578" s="72">
        <v>5462.6</v>
      </c>
      <c r="G578" s="72">
        <v>23790.71</v>
      </c>
      <c r="H578" s="92">
        <v>0</v>
      </c>
      <c r="I578" s="92">
        <v>0</v>
      </c>
      <c r="J578" s="92">
        <v>0</v>
      </c>
      <c r="K578" s="92">
        <v>0</v>
      </c>
      <c r="L578" s="92">
        <v>0</v>
      </c>
      <c r="M578" s="71">
        <f t="shared" si="15"/>
        <v>155961.31</v>
      </c>
      <c r="N578" s="63" t="s">
        <v>458</v>
      </c>
      <c r="O578" s="70"/>
      <c r="P578" s="83" t="s">
        <v>461</v>
      </c>
    </row>
    <row r="579" spans="1:16" ht="9" customHeight="1">
      <c r="A579" s="63" t="s">
        <v>456</v>
      </c>
      <c r="B579" s="64">
        <v>2008</v>
      </c>
      <c r="C579" s="63" t="s">
        <v>464</v>
      </c>
      <c r="D579" s="70">
        <v>0</v>
      </c>
      <c r="E579" s="72">
        <v>126708</v>
      </c>
      <c r="F579" s="72">
        <v>5951.23</v>
      </c>
      <c r="G579" s="72">
        <v>17909</v>
      </c>
      <c r="H579" s="92">
        <v>0</v>
      </c>
      <c r="I579" s="92">
        <v>0</v>
      </c>
      <c r="J579" s="92">
        <v>0</v>
      </c>
      <c r="K579" s="92">
        <v>0</v>
      </c>
      <c r="L579" s="92">
        <v>0</v>
      </c>
      <c r="M579" s="71">
        <f t="shared" si="15"/>
        <v>150568.23</v>
      </c>
      <c r="N579" s="63" t="s">
        <v>458</v>
      </c>
      <c r="O579" s="70"/>
      <c r="P579" s="83" t="s">
        <v>461</v>
      </c>
    </row>
    <row r="580" spans="1:16" ht="9" customHeight="1">
      <c r="A580" s="63" t="s">
        <v>456</v>
      </c>
      <c r="B580" s="64">
        <v>2008</v>
      </c>
      <c r="C580" s="63" t="s">
        <v>465</v>
      </c>
      <c r="D580" s="70">
        <v>0</v>
      </c>
      <c r="E580" s="72">
        <v>126708</v>
      </c>
      <c r="F580" s="62">
        <v>4854.17</v>
      </c>
      <c r="G580" s="62">
        <v>13814.03</v>
      </c>
      <c r="H580" s="92">
        <v>0</v>
      </c>
      <c r="I580" s="92">
        <v>0</v>
      </c>
      <c r="J580" s="92">
        <v>0</v>
      </c>
      <c r="K580" s="92">
        <v>0</v>
      </c>
      <c r="L580" s="92">
        <v>0</v>
      </c>
      <c r="M580" s="71">
        <f t="shared" si="15"/>
        <v>145376.2</v>
      </c>
      <c r="N580" s="63" t="s">
        <v>458</v>
      </c>
      <c r="O580" s="70"/>
      <c r="P580" s="83" t="s">
        <v>461</v>
      </c>
    </row>
    <row r="581" spans="1:16" ht="9" customHeight="1">
      <c r="A581" s="63" t="s">
        <v>456</v>
      </c>
      <c r="B581" s="64">
        <v>2008</v>
      </c>
      <c r="C581" s="63" t="s">
        <v>466</v>
      </c>
      <c r="D581" s="70">
        <v>0</v>
      </c>
      <c r="E581" s="72">
        <v>126708</v>
      </c>
      <c r="F581" s="62">
        <v>3333.75</v>
      </c>
      <c r="G581" s="62">
        <v>9753.13</v>
      </c>
      <c r="H581" s="92">
        <v>0</v>
      </c>
      <c r="I581" s="92">
        <v>0</v>
      </c>
      <c r="J581" s="92">
        <v>0</v>
      </c>
      <c r="K581" s="92">
        <v>0</v>
      </c>
      <c r="L581" s="92">
        <v>0</v>
      </c>
      <c r="M581" s="71">
        <f t="shared" si="15"/>
        <v>139794.88</v>
      </c>
      <c r="N581" s="63" t="s">
        <v>458</v>
      </c>
      <c r="O581" s="70"/>
      <c r="P581" s="83" t="s">
        <v>461</v>
      </c>
    </row>
    <row r="582" spans="1:16" ht="9" customHeight="1">
      <c r="A582" s="63" t="s">
        <v>456</v>
      </c>
      <c r="B582" s="64">
        <v>2008</v>
      </c>
      <c r="C582" s="63" t="s">
        <v>457</v>
      </c>
      <c r="D582" s="195">
        <v>0</v>
      </c>
      <c r="E582" s="76">
        <v>646110.08</v>
      </c>
      <c r="F582" s="76">
        <v>11113.09</v>
      </c>
      <c r="G582" s="76">
        <v>39433.39</v>
      </c>
      <c r="H582" s="92">
        <v>0</v>
      </c>
      <c r="I582" s="92">
        <v>0</v>
      </c>
      <c r="J582" s="92">
        <v>0</v>
      </c>
      <c r="K582" s="92">
        <v>0</v>
      </c>
      <c r="L582" s="92">
        <v>0</v>
      </c>
      <c r="M582" s="71">
        <f>SUM(E582:L582)</f>
        <v>696656.5599999999</v>
      </c>
      <c r="N582" s="63" t="s">
        <v>458</v>
      </c>
      <c r="O582" s="64"/>
      <c r="P582" s="78" t="s">
        <v>459</v>
      </c>
    </row>
    <row r="583" spans="1:16" ht="9" customHeight="1">
      <c r="A583" s="63" t="s">
        <v>891</v>
      </c>
      <c r="B583" s="64">
        <v>2008</v>
      </c>
      <c r="C583" s="63" t="s">
        <v>892</v>
      </c>
      <c r="D583" s="195">
        <v>1</v>
      </c>
      <c r="E583" s="76">
        <v>563.1</v>
      </c>
      <c r="F583" s="76">
        <v>55.3</v>
      </c>
      <c r="G583" s="76">
        <v>269</v>
      </c>
      <c r="H583" s="92">
        <v>0</v>
      </c>
      <c r="I583" s="92">
        <v>0</v>
      </c>
      <c r="J583" s="92">
        <v>0</v>
      </c>
      <c r="K583" s="92">
        <v>0</v>
      </c>
      <c r="L583" s="92">
        <v>0</v>
      </c>
      <c r="M583" s="71">
        <f t="shared" si="13"/>
        <v>887.4</v>
      </c>
      <c r="N583" s="63"/>
      <c r="O583" s="64" t="s">
        <v>893</v>
      </c>
      <c r="P583" s="78" t="s">
        <v>894</v>
      </c>
    </row>
    <row r="584" spans="1:16" ht="9" customHeight="1">
      <c r="A584" s="63" t="s">
        <v>482</v>
      </c>
      <c r="B584" s="64">
        <v>2008</v>
      </c>
      <c r="C584" s="63" t="s">
        <v>691</v>
      </c>
      <c r="D584" s="195">
        <v>1</v>
      </c>
      <c r="E584" s="76">
        <v>99942</v>
      </c>
      <c r="F584" s="76">
        <v>5396.87</v>
      </c>
      <c r="G584" s="76">
        <v>28441.49</v>
      </c>
      <c r="H584" s="92">
        <v>0</v>
      </c>
      <c r="I584" s="92">
        <v>0</v>
      </c>
      <c r="J584" s="92">
        <v>0</v>
      </c>
      <c r="K584" s="92">
        <v>0</v>
      </c>
      <c r="L584" s="92">
        <v>0</v>
      </c>
      <c r="M584" s="71">
        <f t="shared" si="13"/>
        <v>133780.36</v>
      </c>
      <c r="N584" s="63"/>
      <c r="O584" s="64" t="s">
        <v>1120</v>
      </c>
      <c r="P584" s="78" t="s">
        <v>29</v>
      </c>
    </row>
    <row r="585" spans="1:16" ht="9" customHeight="1">
      <c r="A585" s="63" t="s">
        <v>482</v>
      </c>
      <c r="B585" s="64">
        <v>2008</v>
      </c>
      <c r="C585" s="63" t="s">
        <v>690</v>
      </c>
      <c r="D585" s="195">
        <v>1</v>
      </c>
      <c r="E585" s="76">
        <v>67722</v>
      </c>
      <c r="F585" s="76">
        <v>3656.99</v>
      </c>
      <c r="G585" s="76">
        <v>19272.32</v>
      </c>
      <c r="H585" s="92">
        <v>0</v>
      </c>
      <c r="I585" s="92">
        <v>0</v>
      </c>
      <c r="J585" s="92">
        <v>0</v>
      </c>
      <c r="K585" s="92">
        <v>0</v>
      </c>
      <c r="L585" s="92">
        <v>0</v>
      </c>
      <c r="M585" s="71">
        <f t="shared" si="13"/>
        <v>90651.31</v>
      </c>
      <c r="N585" s="63"/>
      <c r="O585" s="64" t="s">
        <v>1120</v>
      </c>
      <c r="P585" s="78" t="s">
        <v>29</v>
      </c>
    </row>
    <row r="586" spans="1:16" ht="9" customHeight="1">
      <c r="A586" s="63" t="s">
        <v>482</v>
      </c>
      <c r="B586" s="64">
        <v>2008</v>
      </c>
      <c r="C586" s="63" t="s">
        <v>692</v>
      </c>
      <c r="D586" s="195">
        <v>0</v>
      </c>
      <c r="E586" s="76">
        <v>38291.65</v>
      </c>
      <c r="F586" s="76">
        <v>2622.98</v>
      </c>
      <c r="G586" s="76">
        <v>11660.67</v>
      </c>
      <c r="H586" s="92">
        <v>0</v>
      </c>
      <c r="I586" s="92">
        <v>0</v>
      </c>
      <c r="J586" s="92">
        <v>0</v>
      </c>
      <c r="K586" s="92">
        <v>0</v>
      </c>
      <c r="L586" s="92">
        <v>0</v>
      </c>
      <c r="M586" s="71">
        <f t="shared" si="13"/>
        <v>52575.3</v>
      </c>
      <c r="N586" s="63"/>
      <c r="O586" s="64" t="s">
        <v>688</v>
      </c>
      <c r="P586" s="78" t="s">
        <v>689</v>
      </c>
    </row>
    <row r="587" spans="1:16" ht="9" customHeight="1">
      <c r="A587" s="63" t="s">
        <v>482</v>
      </c>
      <c r="B587" s="64">
        <v>2008</v>
      </c>
      <c r="C587" s="63" t="s">
        <v>693</v>
      </c>
      <c r="D587" s="195">
        <v>0</v>
      </c>
      <c r="E587" s="76">
        <v>18237.52</v>
      </c>
      <c r="F587" s="76">
        <v>1249.27</v>
      </c>
      <c r="G587" s="76">
        <v>5553.74</v>
      </c>
      <c r="H587" s="92">
        <v>0</v>
      </c>
      <c r="I587" s="92">
        <v>0</v>
      </c>
      <c r="J587" s="92">
        <v>0</v>
      </c>
      <c r="K587" s="92">
        <v>0</v>
      </c>
      <c r="L587" s="92">
        <v>0</v>
      </c>
      <c r="M587" s="71">
        <f t="shared" si="13"/>
        <v>25040.53</v>
      </c>
      <c r="N587" s="63"/>
      <c r="O587" s="64" t="s">
        <v>688</v>
      </c>
      <c r="P587" s="78" t="s">
        <v>689</v>
      </c>
    </row>
    <row r="588" spans="1:16" ht="9">
      <c r="A588" s="75" t="s">
        <v>834</v>
      </c>
      <c r="B588" s="70">
        <v>2008</v>
      </c>
      <c r="C588" s="62" t="s">
        <v>345</v>
      </c>
      <c r="D588" s="70">
        <v>1</v>
      </c>
      <c r="E588" s="71">
        <v>9499.66</v>
      </c>
      <c r="F588" s="71">
        <v>401.84</v>
      </c>
      <c r="G588" s="71">
        <v>1930.79</v>
      </c>
      <c r="H588" s="92">
        <v>0</v>
      </c>
      <c r="I588" s="92">
        <v>0</v>
      </c>
      <c r="J588" s="92">
        <v>0</v>
      </c>
      <c r="K588" s="92">
        <v>0</v>
      </c>
      <c r="L588" s="92">
        <v>0</v>
      </c>
      <c r="M588" s="71">
        <f t="shared" si="13"/>
        <v>11832.29</v>
      </c>
      <c r="N588" s="83" t="s">
        <v>1218</v>
      </c>
      <c r="O588" s="70"/>
      <c r="P588" s="83" t="s">
        <v>1219</v>
      </c>
    </row>
    <row r="589" spans="1:16" ht="9">
      <c r="A589" s="75" t="s">
        <v>834</v>
      </c>
      <c r="B589" s="70">
        <v>2008</v>
      </c>
      <c r="C589" s="62" t="s">
        <v>447</v>
      </c>
      <c r="D589" s="70">
        <v>0</v>
      </c>
      <c r="E589" s="71">
        <v>20050.96</v>
      </c>
      <c r="F589" s="71">
        <v>1088.77</v>
      </c>
      <c r="G589" s="71">
        <v>5390.63</v>
      </c>
      <c r="H589" s="92">
        <v>0</v>
      </c>
      <c r="I589" s="92">
        <v>0</v>
      </c>
      <c r="J589" s="92">
        <v>0</v>
      </c>
      <c r="K589" s="92">
        <v>0</v>
      </c>
      <c r="L589" s="92">
        <v>0</v>
      </c>
      <c r="M589" s="71">
        <f t="shared" si="13"/>
        <v>26530.36</v>
      </c>
      <c r="N589" s="83" t="s">
        <v>1218</v>
      </c>
      <c r="O589" s="70"/>
      <c r="P589" s="83" t="s">
        <v>455</v>
      </c>
    </row>
    <row r="590" spans="1:16" ht="9">
      <c r="A590" s="75" t="s">
        <v>834</v>
      </c>
      <c r="B590" s="70">
        <v>2008</v>
      </c>
      <c r="C590" s="62" t="s">
        <v>174</v>
      </c>
      <c r="D590" s="70">
        <v>0</v>
      </c>
      <c r="E590" s="71">
        <v>9499.67</v>
      </c>
      <c r="F590" s="71">
        <v>436.98</v>
      </c>
      <c r="G590" s="71">
        <v>1490.5</v>
      </c>
      <c r="H590" s="92">
        <v>0</v>
      </c>
      <c r="I590" s="92">
        <v>0</v>
      </c>
      <c r="J590" s="92">
        <v>0</v>
      </c>
      <c r="K590" s="92">
        <v>0</v>
      </c>
      <c r="L590" s="92">
        <v>0</v>
      </c>
      <c r="M590" s="71">
        <f t="shared" si="13"/>
        <v>11427.15</v>
      </c>
      <c r="N590" s="83" t="s">
        <v>175</v>
      </c>
      <c r="O590" s="70"/>
      <c r="P590" s="83" t="s">
        <v>176</v>
      </c>
    </row>
    <row r="591" spans="1:16" ht="9">
      <c r="A591" s="75" t="s">
        <v>834</v>
      </c>
      <c r="B591" s="70">
        <v>2008</v>
      </c>
      <c r="C591" s="62" t="s">
        <v>346</v>
      </c>
      <c r="D591" s="70">
        <v>1</v>
      </c>
      <c r="E591" s="71">
        <v>725.74</v>
      </c>
      <c r="F591" s="71">
        <v>30.7</v>
      </c>
      <c r="G591" s="71">
        <v>147.5</v>
      </c>
      <c r="H591" s="92">
        <v>0</v>
      </c>
      <c r="I591" s="92">
        <v>0</v>
      </c>
      <c r="J591" s="92">
        <v>0</v>
      </c>
      <c r="K591" s="92">
        <v>0</v>
      </c>
      <c r="L591" s="92">
        <v>0</v>
      </c>
      <c r="M591" s="71">
        <f t="shared" si="13"/>
        <v>903.94</v>
      </c>
      <c r="N591" s="83" t="s">
        <v>1218</v>
      </c>
      <c r="O591" s="70"/>
      <c r="P591" s="83" t="s">
        <v>1219</v>
      </c>
    </row>
    <row r="592" spans="1:16" ht="9">
      <c r="A592" s="75" t="s">
        <v>347</v>
      </c>
      <c r="B592" s="70">
        <v>2008</v>
      </c>
      <c r="C592" s="62" t="s">
        <v>448</v>
      </c>
      <c r="D592" s="70">
        <v>0</v>
      </c>
      <c r="E592" s="71">
        <v>237512.1</v>
      </c>
      <c r="F592" s="71">
        <v>12896.9</v>
      </c>
      <c r="G592" s="71">
        <v>63854.3</v>
      </c>
      <c r="H592" s="92">
        <v>0</v>
      </c>
      <c r="I592" s="92">
        <v>0</v>
      </c>
      <c r="J592" s="92">
        <v>0</v>
      </c>
      <c r="K592" s="92">
        <v>0</v>
      </c>
      <c r="L592" s="92">
        <v>0</v>
      </c>
      <c r="M592" s="71">
        <f t="shared" si="13"/>
        <v>314263.3</v>
      </c>
      <c r="N592" s="83" t="s">
        <v>1218</v>
      </c>
      <c r="O592" s="70"/>
      <c r="P592" s="83" t="s">
        <v>455</v>
      </c>
    </row>
    <row r="593" spans="1:16" ht="9">
      <c r="A593" s="75" t="s">
        <v>347</v>
      </c>
      <c r="B593" s="70">
        <v>2008</v>
      </c>
      <c r="C593" s="62" t="s">
        <v>349</v>
      </c>
      <c r="D593" s="70">
        <v>1</v>
      </c>
      <c r="E593" s="71">
        <v>4155.41</v>
      </c>
      <c r="F593" s="71">
        <v>175.77</v>
      </c>
      <c r="G593" s="71">
        <v>844.58</v>
      </c>
      <c r="H593" s="92">
        <v>0</v>
      </c>
      <c r="I593" s="92">
        <v>0</v>
      </c>
      <c r="J593" s="92">
        <v>0</v>
      </c>
      <c r="K593" s="92">
        <v>0</v>
      </c>
      <c r="L593" s="92">
        <v>0</v>
      </c>
      <c r="M593" s="71">
        <f t="shared" si="13"/>
        <v>5175.76</v>
      </c>
      <c r="N593" s="83" t="s">
        <v>1218</v>
      </c>
      <c r="O593" s="70"/>
      <c r="P593" s="83" t="s">
        <v>1219</v>
      </c>
    </row>
    <row r="594" spans="1:16" ht="9">
      <c r="A594" s="75" t="s">
        <v>347</v>
      </c>
      <c r="B594" s="70">
        <v>2008</v>
      </c>
      <c r="C594" s="62" t="s">
        <v>449</v>
      </c>
      <c r="D594" s="70">
        <v>0</v>
      </c>
      <c r="E594" s="71">
        <v>20080.8</v>
      </c>
      <c r="F594" s="71">
        <v>1090.39</v>
      </c>
      <c r="G594" s="71">
        <v>5398.65</v>
      </c>
      <c r="H594" s="92">
        <v>0</v>
      </c>
      <c r="I594" s="92">
        <v>0</v>
      </c>
      <c r="J594" s="92">
        <v>0</v>
      </c>
      <c r="K594" s="92">
        <v>0</v>
      </c>
      <c r="L594" s="92">
        <v>0</v>
      </c>
      <c r="M594" s="71">
        <f t="shared" si="13"/>
        <v>26569.839999999997</v>
      </c>
      <c r="N594" s="83" t="s">
        <v>1218</v>
      </c>
      <c r="O594" s="70"/>
      <c r="P594" s="83" t="s">
        <v>455</v>
      </c>
    </row>
    <row r="595" spans="1:16" ht="9">
      <c r="A595" s="75" t="s">
        <v>347</v>
      </c>
      <c r="B595" s="70">
        <v>2008</v>
      </c>
      <c r="C595" s="62" t="s">
        <v>177</v>
      </c>
      <c r="D595" s="70">
        <v>0</v>
      </c>
      <c r="E595" s="71">
        <v>4155.41</v>
      </c>
      <c r="F595" s="71">
        <v>191.15</v>
      </c>
      <c r="G595" s="71">
        <v>651.98</v>
      </c>
      <c r="H595" s="92">
        <v>0</v>
      </c>
      <c r="I595" s="92">
        <v>0</v>
      </c>
      <c r="J595" s="92">
        <v>0</v>
      </c>
      <c r="K595" s="92">
        <v>0</v>
      </c>
      <c r="L595" s="92">
        <v>0</v>
      </c>
      <c r="M595" s="71">
        <f t="shared" si="13"/>
        <v>4998.539999999999</v>
      </c>
      <c r="N595" s="83" t="s">
        <v>175</v>
      </c>
      <c r="O595" s="70"/>
      <c r="P595" s="83" t="s">
        <v>176</v>
      </c>
    </row>
    <row r="596" spans="1:16" ht="9">
      <c r="A596" s="75" t="s">
        <v>347</v>
      </c>
      <c r="B596" s="70">
        <v>2008</v>
      </c>
      <c r="C596" s="62" t="s">
        <v>348</v>
      </c>
      <c r="D596" s="70">
        <v>1</v>
      </c>
      <c r="E596" s="71">
        <v>3586.06</v>
      </c>
      <c r="F596" s="71">
        <v>151.69</v>
      </c>
      <c r="G596" s="71">
        <v>728.86</v>
      </c>
      <c r="H596" s="92">
        <v>0</v>
      </c>
      <c r="I596" s="92">
        <v>0</v>
      </c>
      <c r="J596" s="92">
        <v>0</v>
      </c>
      <c r="K596" s="92">
        <v>0</v>
      </c>
      <c r="L596" s="92">
        <v>0</v>
      </c>
      <c r="M596" s="71">
        <f t="shared" si="13"/>
        <v>4466.61</v>
      </c>
      <c r="N596" s="83" t="s">
        <v>1218</v>
      </c>
      <c r="O596" s="70"/>
      <c r="P596" s="83" t="s">
        <v>1219</v>
      </c>
    </row>
    <row r="597" spans="1:16" ht="9">
      <c r="A597" s="75" t="s">
        <v>347</v>
      </c>
      <c r="B597" s="70">
        <v>2008</v>
      </c>
      <c r="C597" s="62" t="s">
        <v>450</v>
      </c>
      <c r="D597" s="70">
        <v>0</v>
      </c>
      <c r="E597" s="71">
        <v>16315.5</v>
      </c>
      <c r="F597" s="71">
        <v>885.93</v>
      </c>
      <c r="G597" s="71">
        <v>4386.36</v>
      </c>
      <c r="H597" s="92">
        <v>0</v>
      </c>
      <c r="I597" s="92">
        <v>0</v>
      </c>
      <c r="J597" s="92">
        <v>0</v>
      </c>
      <c r="K597" s="92">
        <v>0</v>
      </c>
      <c r="L597" s="92">
        <v>0</v>
      </c>
      <c r="M597" s="71">
        <f t="shared" si="13"/>
        <v>21587.79</v>
      </c>
      <c r="N597" s="83" t="s">
        <v>1218</v>
      </c>
      <c r="O597" s="70"/>
      <c r="P597" s="83" t="s">
        <v>455</v>
      </c>
    </row>
    <row r="598" spans="1:16" ht="9">
      <c r="A598" s="75" t="s">
        <v>347</v>
      </c>
      <c r="B598" s="70">
        <v>2008</v>
      </c>
      <c r="C598" s="62" t="s">
        <v>180</v>
      </c>
      <c r="D598" s="70">
        <v>0</v>
      </c>
      <c r="E598" s="71">
        <v>3535.07</v>
      </c>
      <c r="F598" s="71">
        <v>162.61</v>
      </c>
      <c r="G598" s="71">
        <v>554.65</v>
      </c>
      <c r="H598" s="92">
        <v>0</v>
      </c>
      <c r="I598" s="92">
        <v>0</v>
      </c>
      <c r="J598" s="92">
        <v>0</v>
      </c>
      <c r="K598" s="92">
        <v>0</v>
      </c>
      <c r="L598" s="92">
        <v>0</v>
      </c>
      <c r="M598" s="71">
        <f t="shared" si="13"/>
        <v>4252.33</v>
      </c>
      <c r="N598" s="83" t="s">
        <v>175</v>
      </c>
      <c r="O598" s="70"/>
      <c r="P598" s="83" t="s">
        <v>176</v>
      </c>
    </row>
    <row r="599" spans="1:16" ht="9">
      <c r="A599" s="75" t="s">
        <v>895</v>
      </c>
      <c r="B599" s="70">
        <v>2008</v>
      </c>
      <c r="C599" s="62" t="s">
        <v>896</v>
      </c>
      <c r="D599" s="70">
        <v>1</v>
      </c>
      <c r="E599" s="71">
        <v>6768</v>
      </c>
      <c r="F599" s="71">
        <v>358.7</v>
      </c>
      <c r="G599" s="71">
        <v>1603.51</v>
      </c>
      <c r="H599" s="92">
        <v>0</v>
      </c>
      <c r="I599" s="92">
        <v>0</v>
      </c>
      <c r="J599" s="92">
        <v>0</v>
      </c>
      <c r="K599" s="92">
        <v>0</v>
      </c>
      <c r="L599" s="92">
        <v>0</v>
      </c>
      <c r="M599" s="71">
        <f t="shared" si="13"/>
        <v>8730.21</v>
      </c>
      <c r="N599" s="83"/>
      <c r="O599" s="70" t="s">
        <v>915</v>
      </c>
      <c r="P599" s="83" t="s">
        <v>1072</v>
      </c>
    </row>
    <row r="600" spans="1:16" ht="9">
      <c r="A600" s="75" t="s">
        <v>895</v>
      </c>
      <c r="B600" s="70">
        <v>2008</v>
      </c>
      <c r="C600" s="62" t="s">
        <v>897</v>
      </c>
      <c r="D600" s="70">
        <v>1</v>
      </c>
      <c r="E600" s="71">
        <v>6738</v>
      </c>
      <c r="F600" s="71">
        <v>357.11</v>
      </c>
      <c r="G600" s="71">
        <v>1596.4</v>
      </c>
      <c r="H600" s="92">
        <v>0</v>
      </c>
      <c r="I600" s="92">
        <v>0</v>
      </c>
      <c r="J600" s="92">
        <v>0</v>
      </c>
      <c r="K600" s="92">
        <v>0</v>
      </c>
      <c r="L600" s="92">
        <v>0</v>
      </c>
      <c r="M600" s="71">
        <f t="shared" si="13"/>
        <v>8691.51</v>
      </c>
      <c r="N600" s="83"/>
      <c r="O600" s="70" t="s">
        <v>915</v>
      </c>
      <c r="P600" s="83" t="s">
        <v>1072</v>
      </c>
    </row>
    <row r="601" spans="1:16" ht="9">
      <c r="A601" s="75" t="s">
        <v>895</v>
      </c>
      <c r="B601" s="70">
        <v>2008</v>
      </c>
      <c r="C601" s="62" t="s">
        <v>898</v>
      </c>
      <c r="D601" s="70">
        <v>1</v>
      </c>
      <c r="E601" s="71">
        <v>6852</v>
      </c>
      <c r="F601" s="71">
        <v>363.16</v>
      </c>
      <c r="G601" s="71">
        <v>1623.41</v>
      </c>
      <c r="H601" s="92">
        <v>0</v>
      </c>
      <c r="I601" s="92">
        <v>0</v>
      </c>
      <c r="J601" s="92">
        <v>0</v>
      </c>
      <c r="K601" s="92">
        <v>0</v>
      </c>
      <c r="L601" s="92">
        <v>0</v>
      </c>
      <c r="M601" s="71">
        <f t="shared" si="13"/>
        <v>8838.57</v>
      </c>
      <c r="N601" s="83"/>
      <c r="O601" s="70" t="s">
        <v>915</v>
      </c>
      <c r="P601" s="83" t="s">
        <v>1072</v>
      </c>
    </row>
    <row r="602" spans="1:16" ht="9">
      <c r="A602" s="75" t="s">
        <v>895</v>
      </c>
      <c r="B602" s="70">
        <v>2008</v>
      </c>
      <c r="C602" s="62" t="s">
        <v>899</v>
      </c>
      <c r="D602" s="70">
        <v>1</v>
      </c>
      <c r="E602" s="71">
        <v>6510</v>
      </c>
      <c r="F602" s="71">
        <v>345.03</v>
      </c>
      <c r="G602" s="71">
        <v>1542.38</v>
      </c>
      <c r="H602" s="92">
        <v>0</v>
      </c>
      <c r="I602" s="92">
        <v>0</v>
      </c>
      <c r="J602" s="92">
        <v>0</v>
      </c>
      <c r="K602" s="92">
        <v>0</v>
      </c>
      <c r="L602" s="92">
        <v>0</v>
      </c>
      <c r="M602" s="71">
        <f t="shared" si="13"/>
        <v>8397.41</v>
      </c>
      <c r="N602" s="83"/>
      <c r="O602" s="70" t="s">
        <v>915</v>
      </c>
      <c r="P602" s="83" t="s">
        <v>1072</v>
      </c>
    </row>
    <row r="603" spans="1:16" ht="9">
      <c r="A603" s="75" t="s">
        <v>895</v>
      </c>
      <c r="B603" s="70">
        <v>2008</v>
      </c>
      <c r="C603" s="62" t="s">
        <v>900</v>
      </c>
      <c r="D603" s="70">
        <v>1</v>
      </c>
      <c r="E603" s="71">
        <v>6450</v>
      </c>
      <c r="F603" s="71">
        <v>341.85</v>
      </c>
      <c r="G603" s="71">
        <v>1528.17</v>
      </c>
      <c r="H603" s="92">
        <v>0</v>
      </c>
      <c r="I603" s="92">
        <v>0</v>
      </c>
      <c r="J603" s="92">
        <v>0</v>
      </c>
      <c r="K603" s="92">
        <v>0</v>
      </c>
      <c r="L603" s="92">
        <v>0</v>
      </c>
      <c r="M603" s="71">
        <f t="shared" si="13"/>
        <v>8320.02</v>
      </c>
      <c r="N603" s="83"/>
      <c r="O603" s="70" t="s">
        <v>915</v>
      </c>
      <c r="P603" s="83" t="s">
        <v>1072</v>
      </c>
    </row>
    <row r="604" spans="1:16" ht="9">
      <c r="A604" s="75" t="s">
        <v>895</v>
      </c>
      <c r="B604" s="70">
        <v>2008</v>
      </c>
      <c r="C604" s="62" t="s">
        <v>901</v>
      </c>
      <c r="D604" s="70">
        <v>1</v>
      </c>
      <c r="E604" s="71">
        <v>6462</v>
      </c>
      <c r="F604" s="71">
        <v>342.49</v>
      </c>
      <c r="G604" s="71">
        <v>1531.01</v>
      </c>
      <c r="H604" s="92">
        <v>0</v>
      </c>
      <c r="I604" s="92">
        <v>0</v>
      </c>
      <c r="J604" s="92">
        <v>0</v>
      </c>
      <c r="K604" s="92">
        <v>0</v>
      </c>
      <c r="L604" s="92">
        <v>0</v>
      </c>
      <c r="M604" s="71">
        <f t="shared" si="13"/>
        <v>8335.5</v>
      </c>
      <c r="N604" s="83"/>
      <c r="O604" s="70" t="s">
        <v>915</v>
      </c>
      <c r="P604" s="83" t="s">
        <v>1072</v>
      </c>
    </row>
    <row r="605" spans="1:16" ht="9">
      <c r="A605" s="75" t="s">
        <v>895</v>
      </c>
      <c r="B605" s="70">
        <v>2008</v>
      </c>
      <c r="C605" s="62" t="s">
        <v>902</v>
      </c>
      <c r="D605" s="70">
        <v>1</v>
      </c>
      <c r="E605" s="71">
        <v>6450</v>
      </c>
      <c r="F605" s="71">
        <v>341.85</v>
      </c>
      <c r="G605" s="71">
        <v>1528.17</v>
      </c>
      <c r="H605" s="92">
        <v>0</v>
      </c>
      <c r="I605" s="92">
        <v>0</v>
      </c>
      <c r="J605" s="92">
        <v>0</v>
      </c>
      <c r="K605" s="92">
        <v>0</v>
      </c>
      <c r="L605" s="92">
        <v>0</v>
      </c>
      <c r="M605" s="71">
        <f t="shared" si="13"/>
        <v>8320.02</v>
      </c>
      <c r="N605" s="83"/>
      <c r="O605" s="70" t="s">
        <v>915</v>
      </c>
      <c r="P605" s="83" t="s">
        <v>1072</v>
      </c>
    </row>
    <row r="606" spans="1:16" ht="9">
      <c r="A606" s="75" t="s">
        <v>895</v>
      </c>
      <c r="B606" s="70">
        <v>2008</v>
      </c>
      <c r="C606" s="62" t="s">
        <v>903</v>
      </c>
      <c r="D606" s="70">
        <v>1</v>
      </c>
      <c r="E606" s="71">
        <v>6678</v>
      </c>
      <c r="F606" s="71">
        <v>353.93</v>
      </c>
      <c r="G606" s="71">
        <v>1582.19</v>
      </c>
      <c r="H606" s="92">
        <v>0</v>
      </c>
      <c r="I606" s="92">
        <v>0</v>
      </c>
      <c r="J606" s="92">
        <v>0</v>
      </c>
      <c r="K606" s="92">
        <v>0</v>
      </c>
      <c r="L606" s="92">
        <v>0</v>
      </c>
      <c r="M606" s="71">
        <f t="shared" si="13"/>
        <v>8614.12</v>
      </c>
      <c r="N606" s="83"/>
      <c r="O606" s="70" t="s">
        <v>915</v>
      </c>
      <c r="P606" s="83" t="s">
        <v>1072</v>
      </c>
    </row>
    <row r="607" spans="1:16" ht="9">
      <c r="A607" s="75" t="s">
        <v>895</v>
      </c>
      <c r="B607" s="70">
        <v>2008</v>
      </c>
      <c r="C607" s="62" t="s">
        <v>904</v>
      </c>
      <c r="D607" s="70">
        <v>1</v>
      </c>
      <c r="E607" s="71">
        <v>6612</v>
      </c>
      <c r="F607" s="71">
        <v>350.45</v>
      </c>
      <c r="G607" s="71">
        <v>1566.54</v>
      </c>
      <c r="H607" s="92">
        <v>0</v>
      </c>
      <c r="I607" s="92">
        <v>0</v>
      </c>
      <c r="J607" s="92">
        <v>0</v>
      </c>
      <c r="K607" s="92">
        <v>0</v>
      </c>
      <c r="L607" s="92">
        <v>0</v>
      </c>
      <c r="M607" s="71">
        <f t="shared" si="13"/>
        <v>8528.99</v>
      </c>
      <c r="N607" s="83"/>
      <c r="O607" s="70" t="s">
        <v>915</v>
      </c>
      <c r="P607" s="83" t="s">
        <v>1072</v>
      </c>
    </row>
    <row r="608" spans="1:16" ht="9">
      <c r="A608" s="75" t="s">
        <v>895</v>
      </c>
      <c r="B608" s="70">
        <v>2008</v>
      </c>
      <c r="C608" s="62" t="s">
        <v>905</v>
      </c>
      <c r="D608" s="70">
        <v>1</v>
      </c>
      <c r="E608" s="71">
        <v>6606</v>
      </c>
      <c r="F608" s="71">
        <v>350.12</v>
      </c>
      <c r="G608" s="71">
        <v>1565.13</v>
      </c>
      <c r="H608" s="92">
        <v>0</v>
      </c>
      <c r="I608" s="92">
        <v>0</v>
      </c>
      <c r="J608" s="92">
        <v>0</v>
      </c>
      <c r="K608" s="92">
        <v>0</v>
      </c>
      <c r="L608" s="92">
        <v>0</v>
      </c>
      <c r="M608" s="71">
        <f t="shared" si="13"/>
        <v>8521.25</v>
      </c>
      <c r="N608" s="83"/>
      <c r="O608" s="70" t="s">
        <v>915</v>
      </c>
      <c r="P608" s="83" t="s">
        <v>1072</v>
      </c>
    </row>
    <row r="609" spans="1:16" ht="9">
      <c r="A609" s="75" t="s">
        <v>895</v>
      </c>
      <c r="B609" s="70">
        <v>2008</v>
      </c>
      <c r="C609" s="62" t="s">
        <v>906</v>
      </c>
      <c r="D609" s="70">
        <v>1</v>
      </c>
      <c r="E609" s="71">
        <v>6714</v>
      </c>
      <c r="F609" s="71">
        <v>355.84</v>
      </c>
      <c r="G609" s="71">
        <v>1590.71</v>
      </c>
      <c r="H609" s="92">
        <v>0</v>
      </c>
      <c r="I609" s="92">
        <v>0</v>
      </c>
      <c r="J609" s="92">
        <v>0</v>
      </c>
      <c r="K609" s="92">
        <v>0</v>
      </c>
      <c r="L609" s="92">
        <v>0</v>
      </c>
      <c r="M609" s="71">
        <f t="shared" si="13"/>
        <v>8660.55</v>
      </c>
      <c r="N609" s="83"/>
      <c r="O609" s="70" t="s">
        <v>915</v>
      </c>
      <c r="P609" s="83" t="s">
        <v>1072</v>
      </c>
    </row>
    <row r="610" spans="1:16" ht="9">
      <c r="A610" s="75" t="s">
        <v>895</v>
      </c>
      <c r="B610" s="70">
        <v>2008</v>
      </c>
      <c r="C610" s="62" t="s">
        <v>907</v>
      </c>
      <c r="D610" s="70">
        <v>1</v>
      </c>
      <c r="E610" s="71">
        <v>6798</v>
      </c>
      <c r="F610" s="71">
        <v>360.29</v>
      </c>
      <c r="G610" s="71">
        <v>1610.62</v>
      </c>
      <c r="H610" s="92">
        <v>0</v>
      </c>
      <c r="I610" s="92">
        <v>0</v>
      </c>
      <c r="J610" s="92">
        <v>0</v>
      </c>
      <c r="K610" s="92">
        <v>0</v>
      </c>
      <c r="L610" s="92">
        <v>0</v>
      </c>
      <c r="M610" s="71">
        <f t="shared" si="13"/>
        <v>8768.91</v>
      </c>
      <c r="N610" s="83"/>
      <c r="O610" s="70" t="s">
        <v>915</v>
      </c>
      <c r="P610" s="83" t="s">
        <v>1072</v>
      </c>
    </row>
    <row r="611" spans="1:16" ht="9">
      <c r="A611" s="75" t="s">
        <v>895</v>
      </c>
      <c r="B611" s="70">
        <v>2008</v>
      </c>
      <c r="C611" s="62" t="s">
        <v>908</v>
      </c>
      <c r="D611" s="70">
        <v>1</v>
      </c>
      <c r="E611" s="71">
        <v>6576</v>
      </c>
      <c r="F611" s="71">
        <v>348.53</v>
      </c>
      <c r="G611" s="71">
        <v>1558.02</v>
      </c>
      <c r="H611" s="92">
        <v>0</v>
      </c>
      <c r="I611" s="92">
        <v>0</v>
      </c>
      <c r="J611" s="92">
        <v>0</v>
      </c>
      <c r="K611" s="92">
        <v>0</v>
      </c>
      <c r="L611" s="92">
        <v>0</v>
      </c>
      <c r="M611" s="71">
        <f t="shared" si="13"/>
        <v>8482.55</v>
      </c>
      <c r="N611" s="83"/>
      <c r="O611" s="70" t="s">
        <v>915</v>
      </c>
      <c r="P611" s="83" t="s">
        <v>1072</v>
      </c>
    </row>
    <row r="612" spans="1:16" ht="9">
      <c r="A612" s="75" t="s">
        <v>895</v>
      </c>
      <c r="B612" s="70">
        <v>2008</v>
      </c>
      <c r="C612" s="62" t="s">
        <v>909</v>
      </c>
      <c r="D612" s="70">
        <v>1</v>
      </c>
      <c r="E612" s="71">
        <v>13206</v>
      </c>
      <c r="F612" s="71">
        <v>699.92</v>
      </c>
      <c r="G612" s="71">
        <v>3128.83</v>
      </c>
      <c r="H612" s="92">
        <v>0</v>
      </c>
      <c r="I612" s="92">
        <v>0</v>
      </c>
      <c r="J612" s="92">
        <v>0</v>
      </c>
      <c r="K612" s="92">
        <v>0</v>
      </c>
      <c r="L612" s="92">
        <v>0</v>
      </c>
      <c r="M612" s="71">
        <f t="shared" si="13"/>
        <v>17034.75</v>
      </c>
      <c r="N612" s="83"/>
      <c r="O612" s="70" t="s">
        <v>915</v>
      </c>
      <c r="P612" s="83" t="s">
        <v>1072</v>
      </c>
    </row>
    <row r="613" spans="1:16" ht="9">
      <c r="A613" s="75" t="s">
        <v>913</v>
      </c>
      <c r="B613" s="70">
        <v>2008</v>
      </c>
      <c r="C613" s="62" t="s">
        <v>910</v>
      </c>
      <c r="D613" s="70">
        <v>1</v>
      </c>
      <c r="E613" s="71">
        <v>194610</v>
      </c>
      <c r="F613" s="71">
        <v>12552.35</v>
      </c>
      <c r="G613" s="71">
        <v>59041.26</v>
      </c>
      <c r="H613" s="92">
        <v>13623</v>
      </c>
      <c r="I613" s="92">
        <v>878.68</v>
      </c>
      <c r="J613" s="92">
        <v>4132.98</v>
      </c>
      <c r="K613" s="92">
        <v>0</v>
      </c>
      <c r="L613" s="92">
        <v>0</v>
      </c>
      <c r="M613" s="71">
        <f>SUM(E613:L613)</f>
        <v>284838.26999999996</v>
      </c>
      <c r="N613" s="83"/>
      <c r="O613" s="70" t="s">
        <v>911</v>
      </c>
      <c r="P613" s="83" t="s">
        <v>912</v>
      </c>
    </row>
    <row r="614" spans="1:16" ht="9">
      <c r="A614" s="75" t="s">
        <v>913</v>
      </c>
      <c r="B614" s="70">
        <v>2008</v>
      </c>
      <c r="C614" s="62" t="s">
        <v>914</v>
      </c>
      <c r="D614" s="70">
        <v>1</v>
      </c>
      <c r="E614" s="71">
        <v>27168</v>
      </c>
      <c r="F614" s="71">
        <v>1752.34</v>
      </c>
      <c r="G614" s="71">
        <v>8242.29</v>
      </c>
      <c r="H614" s="92">
        <v>1902</v>
      </c>
      <c r="I614" s="92">
        <v>122.68</v>
      </c>
      <c r="J614" s="92">
        <v>577.03</v>
      </c>
      <c r="K614" s="92">
        <v>0</v>
      </c>
      <c r="L614" s="92">
        <v>0</v>
      </c>
      <c r="M614" s="71">
        <f>SUM(E614:L614)</f>
        <v>39764.340000000004</v>
      </c>
      <c r="N614" s="83"/>
      <c r="O614" s="70" t="s">
        <v>911</v>
      </c>
      <c r="P614" s="83" t="s">
        <v>912</v>
      </c>
    </row>
    <row r="615" spans="1:16" ht="9">
      <c r="A615" s="62" t="s">
        <v>350</v>
      </c>
      <c r="B615" s="70">
        <v>2008</v>
      </c>
      <c r="C615" s="62" t="s">
        <v>351</v>
      </c>
      <c r="D615" s="70">
        <v>1</v>
      </c>
      <c r="E615" s="71">
        <v>8880.73</v>
      </c>
      <c r="F615" s="71">
        <v>375.65</v>
      </c>
      <c r="G615" s="71">
        <v>1805</v>
      </c>
      <c r="H615" s="92">
        <v>0</v>
      </c>
      <c r="I615" s="92">
        <v>0</v>
      </c>
      <c r="J615" s="92">
        <v>0</v>
      </c>
      <c r="K615" s="92">
        <v>0</v>
      </c>
      <c r="L615" s="92">
        <v>0</v>
      </c>
      <c r="M615" s="71">
        <f t="shared" si="13"/>
        <v>11061.38</v>
      </c>
      <c r="N615" s="83" t="s">
        <v>1218</v>
      </c>
      <c r="O615" s="70"/>
      <c r="P615" s="83" t="s">
        <v>1219</v>
      </c>
    </row>
    <row r="616" spans="1:16" ht="9">
      <c r="A616" s="62" t="s">
        <v>350</v>
      </c>
      <c r="B616" s="70">
        <v>2008</v>
      </c>
      <c r="C616" s="62" t="s">
        <v>179</v>
      </c>
      <c r="D616" s="70">
        <v>0</v>
      </c>
      <c r="E616" s="71">
        <v>17963.16</v>
      </c>
      <c r="F616" s="71">
        <v>826.31</v>
      </c>
      <c r="G616" s="71">
        <v>2818.42</v>
      </c>
      <c r="H616" s="92">
        <v>0</v>
      </c>
      <c r="I616" s="92">
        <v>0</v>
      </c>
      <c r="J616" s="92">
        <v>0</v>
      </c>
      <c r="K616" s="92">
        <v>0</v>
      </c>
      <c r="L616" s="92">
        <v>0</v>
      </c>
      <c r="M616" s="71">
        <f t="shared" si="13"/>
        <v>21607.89</v>
      </c>
      <c r="N616" s="83" t="s">
        <v>175</v>
      </c>
      <c r="O616" s="70"/>
      <c r="P616" s="83" t="s">
        <v>176</v>
      </c>
    </row>
    <row r="617" spans="1:16" ht="9">
      <c r="A617" s="36" t="s">
        <v>837</v>
      </c>
      <c r="B617" s="70">
        <v>2008</v>
      </c>
      <c r="C617" s="75" t="s">
        <v>27</v>
      </c>
      <c r="D617" s="70">
        <v>1</v>
      </c>
      <c r="E617" s="71">
        <v>96464.58</v>
      </c>
      <c r="F617" s="71">
        <v>3617.42</v>
      </c>
      <c r="G617" s="71">
        <v>18014.76</v>
      </c>
      <c r="H617" s="92">
        <v>0</v>
      </c>
      <c r="I617" s="92">
        <v>0</v>
      </c>
      <c r="J617" s="92">
        <v>0</v>
      </c>
      <c r="K617" s="92">
        <v>0</v>
      </c>
      <c r="L617" s="92">
        <v>0</v>
      </c>
      <c r="M617" s="71">
        <f t="shared" si="13"/>
        <v>118096.76</v>
      </c>
      <c r="N617" s="83" t="s">
        <v>28</v>
      </c>
      <c r="O617" s="70"/>
      <c r="P617" s="83" t="s">
        <v>343</v>
      </c>
    </row>
    <row r="618" spans="1:16" ht="9">
      <c r="A618" s="36" t="s">
        <v>435</v>
      </c>
      <c r="B618" s="70">
        <v>2008</v>
      </c>
      <c r="C618" s="75" t="s">
        <v>451</v>
      </c>
      <c r="D618" s="70">
        <v>1</v>
      </c>
      <c r="E618" s="71">
        <v>2466</v>
      </c>
      <c r="F618" s="71">
        <v>216.51</v>
      </c>
      <c r="G618" s="71">
        <v>1046.18</v>
      </c>
      <c r="H618" s="92">
        <v>0</v>
      </c>
      <c r="I618" s="92">
        <v>0</v>
      </c>
      <c r="J618" s="92">
        <v>0</v>
      </c>
      <c r="K618" s="92">
        <v>0</v>
      </c>
      <c r="L618" s="92">
        <v>0</v>
      </c>
      <c r="M618" s="71">
        <f t="shared" si="13"/>
        <v>3728.6900000000005</v>
      </c>
      <c r="N618" s="83"/>
      <c r="O618" s="70" t="s">
        <v>453</v>
      </c>
      <c r="P618" s="83" t="s">
        <v>454</v>
      </c>
    </row>
    <row r="619" spans="1:16" ht="9">
      <c r="A619" s="36" t="s">
        <v>435</v>
      </c>
      <c r="B619" s="70">
        <v>2008</v>
      </c>
      <c r="C619" s="75" t="s">
        <v>452</v>
      </c>
      <c r="D619" s="70">
        <v>1</v>
      </c>
      <c r="E619" s="71">
        <v>24228</v>
      </c>
      <c r="F619" s="71">
        <v>2127.22</v>
      </c>
      <c r="G619" s="71">
        <v>10278.54</v>
      </c>
      <c r="H619" s="92">
        <v>0</v>
      </c>
      <c r="I619" s="92">
        <v>0</v>
      </c>
      <c r="J619" s="92">
        <v>0</v>
      </c>
      <c r="K619" s="92">
        <v>0</v>
      </c>
      <c r="L619" s="92">
        <v>0</v>
      </c>
      <c r="M619" s="71">
        <f t="shared" si="13"/>
        <v>36633.76</v>
      </c>
      <c r="N619" s="83"/>
      <c r="O619" s="70" t="s">
        <v>453</v>
      </c>
      <c r="P619" s="83" t="s">
        <v>454</v>
      </c>
    </row>
    <row r="620" spans="1:16" ht="9" customHeight="1">
      <c r="A620" s="36" t="s">
        <v>478</v>
      </c>
      <c r="B620" s="70">
        <v>2008</v>
      </c>
      <c r="C620" s="75" t="s">
        <v>479</v>
      </c>
      <c r="D620" s="70">
        <v>1</v>
      </c>
      <c r="E620" s="71">
        <v>7824</v>
      </c>
      <c r="F620" s="71">
        <v>458.49</v>
      </c>
      <c r="G620" s="71">
        <v>2236.27</v>
      </c>
      <c r="H620" s="92">
        <v>548</v>
      </c>
      <c r="I620" s="92">
        <v>32.11</v>
      </c>
      <c r="J620" s="92">
        <v>156.63</v>
      </c>
      <c r="K620" s="92">
        <v>0</v>
      </c>
      <c r="L620" s="92">
        <v>0</v>
      </c>
      <c r="M620" s="71">
        <f t="shared" si="13"/>
        <v>11255.5</v>
      </c>
      <c r="N620" s="83"/>
      <c r="O620" s="70" t="s">
        <v>480</v>
      </c>
      <c r="P620" s="83" t="s">
        <v>481</v>
      </c>
    </row>
    <row r="621" spans="1:16" ht="9">
      <c r="A621" s="36" t="s">
        <v>30</v>
      </c>
      <c r="B621" s="70">
        <v>2008</v>
      </c>
      <c r="C621" s="75" t="s">
        <v>31</v>
      </c>
      <c r="D621" s="70">
        <v>1</v>
      </c>
      <c r="E621" s="71">
        <v>406.98</v>
      </c>
      <c r="F621" s="71">
        <v>22.54</v>
      </c>
      <c r="G621" s="71">
        <v>103.09</v>
      </c>
      <c r="H621" s="92">
        <v>0</v>
      </c>
      <c r="I621" s="92">
        <v>0</v>
      </c>
      <c r="J621" s="92">
        <v>0</v>
      </c>
      <c r="K621" s="92">
        <v>0</v>
      </c>
      <c r="L621" s="92">
        <v>0</v>
      </c>
      <c r="M621" s="71">
        <f t="shared" si="13"/>
        <v>532.61</v>
      </c>
      <c r="N621" s="83" t="s">
        <v>48</v>
      </c>
      <c r="O621" s="70"/>
      <c r="P621" s="83" t="s">
        <v>49</v>
      </c>
    </row>
    <row r="622" spans="1:16" ht="9">
      <c r="A622" s="36" t="s">
        <v>30</v>
      </c>
      <c r="B622" s="70">
        <v>2008</v>
      </c>
      <c r="C622" s="75" t="s">
        <v>1236</v>
      </c>
      <c r="D622" s="70">
        <v>0</v>
      </c>
      <c r="E622" s="71">
        <v>406.98</v>
      </c>
      <c r="F622" s="71">
        <v>10.58</v>
      </c>
      <c r="G622" s="71">
        <v>50.11</v>
      </c>
      <c r="H622" s="92">
        <v>0</v>
      </c>
      <c r="I622" s="92">
        <v>0</v>
      </c>
      <c r="J622" s="92">
        <v>0</v>
      </c>
      <c r="K622" s="92">
        <v>0</v>
      </c>
      <c r="L622" s="92">
        <v>0</v>
      </c>
      <c r="M622" s="71">
        <f t="shared" si="13"/>
        <v>467.67</v>
      </c>
      <c r="N622" s="83" t="s">
        <v>48</v>
      </c>
      <c r="O622" s="70"/>
      <c r="P622" s="83" t="s">
        <v>840</v>
      </c>
    </row>
    <row r="623" spans="1:16" ht="9">
      <c r="A623" s="36" t="s">
        <v>30</v>
      </c>
      <c r="B623" s="70">
        <v>2008</v>
      </c>
      <c r="C623" s="75" t="s">
        <v>32</v>
      </c>
      <c r="D623" s="70">
        <v>1</v>
      </c>
      <c r="E623" s="71">
        <v>34.07</v>
      </c>
      <c r="F623" s="71">
        <v>1.89</v>
      </c>
      <c r="G623" s="71">
        <v>8.63</v>
      </c>
      <c r="H623" s="92">
        <v>0</v>
      </c>
      <c r="I623" s="92">
        <v>0</v>
      </c>
      <c r="J623" s="92">
        <v>0</v>
      </c>
      <c r="K623" s="92">
        <v>0</v>
      </c>
      <c r="L623" s="92">
        <v>0</v>
      </c>
      <c r="M623" s="71">
        <f t="shared" si="13"/>
        <v>44.59</v>
      </c>
      <c r="N623" s="83" t="s">
        <v>48</v>
      </c>
      <c r="O623" s="70"/>
      <c r="P623" s="83" t="s">
        <v>49</v>
      </c>
    </row>
    <row r="624" spans="1:16" ht="9">
      <c r="A624" s="36" t="s">
        <v>30</v>
      </c>
      <c r="B624" s="70">
        <v>2008</v>
      </c>
      <c r="C624" s="75" t="s">
        <v>1237</v>
      </c>
      <c r="D624" s="70">
        <v>0</v>
      </c>
      <c r="E624" s="71">
        <v>34.07</v>
      </c>
      <c r="F624" s="71">
        <v>0.89</v>
      </c>
      <c r="G624" s="71">
        <v>4.2</v>
      </c>
      <c r="H624" s="92">
        <v>0</v>
      </c>
      <c r="I624" s="92">
        <v>0</v>
      </c>
      <c r="J624" s="92">
        <v>0</v>
      </c>
      <c r="K624" s="92">
        <v>0</v>
      </c>
      <c r="L624" s="92">
        <v>0</v>
      </c>
      <c r="M624" s="71">
        <f t="shared" si="13"/>
        <v>39.160000000000004</v>
      </c>
      <c r="N624" s="83" t="s">
        <v>48</v>
      </c>
      <c r="O624" s="70"/>
      <c r="P624" s="83" t="s">
        <v>840</v>
      </c>
    </row>
    <row r="625" spans="1:16" ht="9">
      <c r="A625" s="36" t="s">
        <v>30</v>
      </c>
      <c r="B625" s="70">
        <v>2008</v>
      </c>
      <c r="C625" s="75" t="s">
        <v>33</v>
      </c>
      <c r="D625" s="70">
        <v>1</v>
      </c>
      <c r="E625" s="71">
        <v>599.19</v>
      </c>
      <c r="F625" s="71">
        <v>33.19</v>
      </c>
      <c r="G625" s="71">
        <v>151.77</v>
      </c>
      <c r="H625" s="92">
        <v>0</v>
      </c>
      <c r="I625" s="92">
        <v>0</v>
      </c>
      <c r="J625" s="92">
        <v>0</v>
      </c>
      <c r="K625" s="92">
        <v>0</v>
      </c>
      <c r="L625" s="92">
        <v>0</v>
      </c>
      <c r="M625" s="71">
        <f t="shared" si="13"/>
        <v>784.1500000000001</v>
      </c>
      <c r="N625" s="83" t="s">
        <v>48</v>
      </c>
      <c r="O625" s="70"/>
      <c r="P625" s="83" t="s">
        <v>49</v>
      </c>
    </row>
    <row r="626" spans="1:16" ht="9">
      <c r="A626" s="36" t="s">
        <v>30</v>
      </c>
      <c r="B626" s="70">
        <v>2008</v>
      </c>
      <c r="C626" s="75" t="s">
        <v>1238</v>
      </c>
      <c r="D626" s="70">
        <v>0</v>
      </c>
      <c r="E626" s="71">
        <v>599.19</v>
      </c>
      <c r="F626" s="71">
        <v>15.58</v>
      </c>
      <c r="G626" s="71">
        <v>73.77</v>
      </c>
      <c r="H626" s="92">
        <v>0</v>
      </c>
      <c r="I626" s="92">
        <v>0</v>
      </c>
      <c r="J626" s="92">
        <v>0</v>
      </c>
      <c r="K626" s="92">
        <v>0</v>
      </c>
      <c r="L626" s="92">
        <v>0</v>
      </c>
      <c r="M626" s="71">
        <f t="shared" si="13"/>
        <v>688.5400000000001</v>
      </c>
      <c r="N626" s="83" t="s">
        <v>48</v>
      </c>
      <c r="O626" s="70"/>
      <c r="P626" s="83" t="s">
        <v>840</v>
      </c>
    </row>
    <row r="627" spans="1:16" ht="9">
      <c r="A627" s="36" t="s">
        <v>34</v>
      </c>
      <c r="B627" s="70">
        <v>2008</v>
      </c>
      <c r="C627" s="75" t="s">
        <v>35</v>
      </c>
      <c r="D627" s="70">
        <v>1</v>
      </c>
      <c r="E627" s="71">
        <v>867.7</v>
      </c>
      <c r="F627" s="71">
        <v>48.07</v>
      </c>
      <c r="G627" s="71">
        <v>219.78</v>
      </c>
      <c r="H627" s="92">
        <v>0</v>
      </c>
      <c r="I627" s="92">
        <v>0</v>
      </c>
      <c r="J627" s="92">
        <v>0</v>
      </c>
      <c r="K627" s="92">
        <v>0</v>
      </c>
      <c r="L627" s="92">
        <v>0</v>
      </c>
      <c r="M627" s="71">
        <f t="shared" si="13"/>
        <v>1135.5500000000002</v>
      </c>
      <c r="N627" s="83" t="s">
        <v>48</v>
      </c>
      <c r="O627" s="70"/>
      <c r="P627" s="83" t="s">
        <v>49</v>
      </c>
    </row>
    <row r="628" spans="1:16" ht="9">
      <c r="A628" s="36" t="s">
        <v>34</v>
      </c>
      <c r="B628" s="70">
        <v>2008</v>
      </c>
      <c r="C628" s="75" t="s">
        <v>838</v>
      </c>
      <c r="D628" s="70">
        <v>0</v>
      </c>
      <c r="E628" s="71">
        <v>867.7</v>
      </c>
      <c r="F628" s="71">
        <v>22.56</v>
      </c>
      <c r="G628" s="71">
        <v>106.83</v>
      </c>
      <c r="H628" s="92">
        <v>0</v>
      </c>
      <c r="I628" s="92">
        <v>0</v>
      </c>
      <c r="J628" s="92">
        <v>0</v>
      </c>
      <c r="K628" s="92">
        <v>0</v>
      </c>
      <c r="L628" s="92">
        <v>0</v>
      </c>
      <c r="M628" s="71">
        <f t="shared" si="13"/>
        <v>997.09</v>
      </c>
      <c r="N628" s="83" t="s">
        <v>48</v>
      </c>
      <c r="O628" s="70"/>
      <c r="P628" s="83" t="s">
        <v>840</v>
      </c>
    </row>
    <row r="629" spans="1:16" ht="9">
      <c r="A629" s="36" t="s">
        <v>34</v>
      </c>
      <c r="B629" s="70">
        <v>2008</v>
      </c>
      <c r="C629" s="75" t="s">
        <v>38</v>
      </c>
      <c r="D629" s="70">
        <v>1</v>
      </c>
      <c r="E629" s="71">
        <v>536.42</v>
      </c>
      <c r="F629" s="71">
        <v>29.72</v>
      </c>
      <c r="G629" s="71">
        <v>135.87</v>
      </c>
      <c r="H629" s="92">
        <v>0</v>
      </c>
      <c r="I629" s="92">
        <v>0</v>
      </c>
      <c r="J629" s="92">
        <v>0</v>
      </c>
      <c r="K629" s="92">
        <v>0</v>
      </c>
      <c r="L629" s="92">
        <v>0</v>
      </c>
      <c r="M629" s="71">
        <f t="shared" si="13"/>
        <v>702.01</v>
      </c>
      <c r="N629" s="83" t="s">
        <v>48</v>
      </c>
      <c r="O629" s="70"/>
      <c r="P629" s="83" t="s">
        <v>49</v>
      </c>
    </row>
    <row r="630" spans="1:16" ht="9">
      <c r="A630" s="36" t="s">
        <v>34</v>
      </c>
      <c r="B630" s="70">
        <v>2008</v>
      </c>
      <c r="C630" s="75" t="s">
        <v>839</v>
      </c>
      <c r="D630" s="70">
        <v>0</v>
      </c>
      <c r="E630" s="71">
        <v>512.42</v>
      </c>
      <c r="F630" s="71">
        <v>13.32</v>
      </c>
      <c r="G630" s="71">
        <v>63.09</v>
      </c>
      <c r="H630" s="92">
        <v>0</v>
      </c>
      <c r="I630" s="92">
        <v>0</v>
      </c>
      <c r="J630" s="92">
        <v>0</v>
      </c>
      <c r="K630" s="92">
        <v>0</v>
      </c>
      <c r="L630" s="92">
        <v>0</v>
      </c>
      <c r="M630" s="71">
        <f t="shared" si="13"/>
        <v>588.83</v>
      </c>
      <c r="N630" s="83" t="s">
        <v>48</v>
      </c>
      <c r="O630" s="70"/>
      <c r="P630" s="83" t="s">
        <v>840</v>
      </c>
    </row>
    <row r="631" spans="1:16" ht="9">
      <c r="A631" s="36" t="s">
        <v>36</v>
      </c>
      <c r="B631" s="70">
        <v>2008</v>
      </c>
      <c r="C631" s="75" t="s">
        <v>37</v>
      </c>
      <c r="D631" s="70">
        <v>1</v>
      </c>
      <c r="E631" s="71">
        <v>657.9</v>
      </c>
      <c r="F631" s="71">
        <v>36.45</v>
      </c>
      <c r="G631" s="71">
        <v>166.64</v>
      </c>
      <c r="H631" s="92">
        <v>0</v>
      </c>
      <c r="I631" s="92">
        <v>0</v>
      </c>
      <c r="J631" s="92">
        <v>0</v>
      </c>
      <c r="K631" s="92">
        <v>0</v>
      </c>
      <c r="L631" s="92">
        <v>0</v>
      </c>
      <c r="M631" s="71">
        <f t="shared" si="13"/>
        <v>860.99</v>
      </c>
      <c r="N631" s="83" t="s">
        <v>48</v>
      </c>
      <c r="O631" s="70"/>
      <c r="P631" s="83" t="s">
        <v>49</v>
      </c>
    </row>
    <row r="632" spans="1:16" ht="9">
      <c r="A632" s="36" t="s">
        <v>36</v>
      </c>
      <c r="B632" s="70">
        <v>2008</v>
      </c>
      <c r="C632" s="75" t="s">
        <v>841</v>
      </c>
      <c r="D632" s="70">
        <v>0</v>
      </c>
      <c r="E632" s="71">
        <v>657.9</v>
      </c>
      <c r="F632" s="71">
        <v>17.11</v>
      </c>
      <c r="G632" s="71">
        <v>81</v>
      </c>
      <c r="H632" s="92">
        <v>0</v>
      </c>
      <c r="I632" s="92">
        <v>0</v>
      </c>
      <c r="J632" s="92">
        <v>0</v>
      </c>
      <c r="K632" s="92">
        <v>0</v>
      </c>
      <c r="L632" s="92">
        <v>0</v>
      </c>
      <c r="M632" s="71">
        <f t="shared" si="13"/>
        <v>756.01</v>
      </c>
      <c r="N632" s="83" t="s">
        <v>48</v>
      </c>
      <c r="O632" s="70"/>
      <c r="P632" s="83" t="s">
        <v>840</v>
      </c>
    </row>
    <row r="633" spans="1:16" ht="9">
      <c r="A633" s="36" t="s">
        <v>39</v>
      </c>
      <c r="B633" s="70">
        <v>2008</v>
      </c>
      <c r="C633" s="75" t="s">
        <v>40</v>
      </c>
      <c r="D633" s="70">
        <v>1</v>
      </c>
      <c r="E633" s="71">
        <v>76</v>
      </c>
      <c r="F633" s="71">
        <v>4.21</v>
      </c>
      <c r="G633" s="71">
        <v>19.25</v>
      </c>
      <c r="H633" s="92">
        <v>0</v>
      </c>
      <c r="I633" s="92">
        <v>0</v>
      </c>
      <c r="J633" s="92">
        <v>0</v>
      </c>
      <c r="K633" s="92">
        <v>0</v>
      </c>
      <c r="L633" s="92">
        <v>0</v>
      </c>
      <c r="M633" s="71">
        <f t="shared" si="13"/>
        <v>99.46</v>
      </c>
      <c r="N633" s="83" t="s">
        <v>48</v>
      </c>
      <c r="O633" s="70"/>
      <c r="P633" s="83" t="s">
        <v>49</v>
      </c>
    </row>
    <row r="634" spans="1:16" ht="9">
      <c r="A634" s="36" t="s">
        <v>39</v>
      </c>
      <c r="B634" s="70">
        <v>2008</v>
      </c>
      <c r="C634" s="75" t="s">
        <v>842</v>
      </c>
      <c r="D634" s="70">
        <v>0</v>
      </c>
      <c r="E634" s="71">
        <v>69.08</v>
      </c>
      <c r="F634" s="71">
        <v>1.8</v>
      </c>
      <c r="G634" s="71">
        <v>8.51</v>
      </c>
      <c r="H634" s="92">
        <v>0</v>
      </c>
      <c r="I634" s="92">
        <v>0</v>
      </c>
      <c r="J634" s="92">
        <v>0</v>
      </c>
      <c r="K634" s="92">
        <v>0</v>
      </c>
      <c r="L634" s="92">
        <v>0</v>
      </c>
      <c r="M634" s="71">
        <f t="shared" si="13"/>
        <v>79.39</v>
      </c>
      <c r="N634" s="83" t="s">
        <v>48</v>
      </c>
      <c r="O634" s="70"/>
      <c r="P634" s="83" t="s">
        <v>840</v>
      </c>
    </row>
    <row r="635" spans="1:16" ht="9">
      <c r="A635" s="36" t="s">
        <v>39</v>
      </c>
      <c r="B635" s="70">
        <v>2008</v>
      </c>
      <c r="C635" s="75" t="s">
        <v>41</v>
      </c>
      <c r="D635" s="70">
        <v>1</v>
      </c>
      <c r="E635" s="71">
        <v>76</v>
      </c>
      <c r="F635" s="71">
        <v>4.21</v>
      </c>
      <c r="G635" s="71">
        <v>19.25</v>
      </c>
      <c r="H635" s="92">
        <v>0</v>
      </c>
      <c r="I635" s="92">
        <v>0</v>
      </c>
      <c r="J635" s="92">
        <v>0</v>
      </c>
      <c r="K635" s="92">
        <v>0</v>
      </c>
      <c r="L635" s="92">
        <v>0</v>
      </c>
      <c r="M635" s="71">
        <f aca="true" t="shared" si="16" ref="M635:M646">SUM(E635:L635)</f>
        <v>99.46</v>
      </c>
      <c r="N635" s="83" t="s">
        <v>48</v>
      </c>
      <c r="O635" s="70"/>
      <c r="P635" s="83" t="s">
        <v>49</v>
      </c>
    </row>
    <row r="636" spans="1:16" ht="9">
      <c r="A636" s="36" t="s">
        <v>39</v>
      </c>
      <c r="B636" s="70">
        <v>2008</v>
      </c>
      <c r="C636" s="75" t="s">
        <v>843</v>
      </c>
      <c r="D636" s="70">
        <v>0</v>
      </c>
      <c r="E636" s="71">
        <v>69.08</v>
      </c>
      <c r="F636" s="71">
        <v>1.8</v>
      </c>
      <c r="G636" s="71">
        <v>8.51</v>
      </c>
      <c r="H636" s="92">
        <v>0</v>
      </c>
      <c r="I636" s="92">
        <v>0</v>
      </c>
      <c r="J636" s="92">
        <v>0</v>
      </c>
      <c r="K636" s="92">
        <v>0</v>
      </c>
      <c r="L636" s="92">
        <v>0</v>
      </c>
      <c r="M636" s="71">
        <f t="shared" si="16"/>
        <v>79.39</v>
      </c>
      <c r="N636" s="83" t="s">
        <v>48</v>
      </c>
      <c r="O636" s="70"/>
      <c r="P636" s="83" t="s">
        <v>840</v>
      </c>
    </row>
    <row r="637" spans="1:16" ht="9">
      <c r="A637" s="36" t="s">
        <v>39</v>
      </c>
      <c r="B637" s="70">
        <v>2008</v>
      </c>
      <c r="C637" s="75" t="s">
        <v>42</v>
      </c>
      <c r="D637" s="70">
        <v>1</v>
      </c>
      <c r="E637" s="71">
        <v>1471.52</v>
      </c>
      <c r="F637" s="71">
        <v>81.53</v>
      </c>
      <c r="G637" s="71">
        <v>372.73</v>
      </c>
      <c r="H637" s="92">
        <v>0</v>
      </c>
      <c r="I637" s="92">
        <v>0</v>
      </c>
      <c r="J637" s="92">
        <v>0</v>
      </c>
      <c r="K637" s="92">
        <v>0</v>
      </c>
      <c r="L637" s="92">
        <v>0</v>
      </c>
      <c r="M637" s="71">
        <f t="shared" si="16"/>
        <v>1925.78</v>
      </c>
      <c r="N637" s="83" t="s">
        <v>48</v>
      </c>
      <c r="O637" s="70"/>
      <c r="P637" s="83" t="s">
        <v>49</v>
      </c>
    </row>
    <row r="638" spans="1:16" ht="9">
      <c r="A638" s="36" t="s">
        <v>39</v>
      </c>
      <c r="B638" s="70">
        <v>2008</v>
      </c>
      <c r="C638" s="75" t="s">
        <v>844</v>
      </c>
      <c r="D638" s="70">
        <v>0</v>
      </c>
      <c r="E638" s="71">
        <v>1471.52</v>
      </c>
      <c r="F638" s="71">
        <v>38.26</v>
      </c>
      <c r="G638" s="71">
        <v>181.17</v>
      </c>
      <c r="H638" s="92">
        <v>0</v>
      </c>
      <c r="I638" s="92">
        <v>0</v>
      </c>
      <c r="J638" s="92"/>
      <c r="K638" s="92">
        <v>0</v>
      </c>
      <c r="L638" s="92">
        <v>0</v>
      </c>
      <c r="M638" s="71">
        <f t="shared" si="16"/>
        <v>1690.95</v>
      </c>
      <c r="N638" s="83" t="s">
        <v>48</v>
      </c>
      <c r="O638" s="70"/>
      <c r="P638" s="83" t="s">
        <v>840</v>
      </c>
    </row>
    <row r="639" spans="1:16" ht="9">
      <c r="A639" s="36" t="s">
        <v>39</v>
      </c>
      <c r="B639" s="70">
        <v>2008</v>
      </c>
      <c r="C639" s="75" t="s">
        <v>43</v>
      </c>
      <c r="D639" s="70">
        <v>1</v>
      </c>
      <c r="E639" s="71">
        <v>546.86</v>
      </c>
      <c r="F639" s="71">
        <v>30.29</v>
      </c>
      <c r="G639" s="71">
        <v>138.52</v>
      </c>
      <c r="H639" s="92">
        <v>0</v>
      </c>
      <c r="I639" s="92">
        <v>0</v>
      </c>
      <c r="J639" s="92">
        <v>0</v>
      </c>
      <c r="K639" s="92">
        <v>0</v>
      </c>
      <c r="L639" s="92">
        <v>0</v>
      </c>
      <c r="M639" s="71">
        <f t="shared" si="16"/>
        <v>715.67</v>
      </c>
      <c r="N639" s="83" t="s">
        <v>48</v>
      </c>
      <c r="O639" s="70"/>
      <c r="P639" s="83" t="s">
        <v>49</v>
      </c>
    </row>
    <row r="640" spans="1:16" ht="9">
      <c r="A640" s="36" t="s">
        <v>39</v>
      </c>
      <c r="B640" s="70">
        <v>2008</v>
      </c>
      <c r="C640" s="75" t="s">
        <v>845</v>
      </c>
      <c r="D640" s="70">
        <v>0</v>
      </c>
      <c r="E640" s="71">
        <v>355.36</v>
      </c>
      <c r="F640" s="71">
        <v>9.24</v>
      </c>
      <c r="G640" s="71">
        <v>43.75</v>
      </c>
      <c r="H640" s="92">
        <v>0</v>
      </c>
      <c r="I640" s="92">
        <v>0</v>
      </c>
      <c r="J640" s="92">
        <v>0</v>
      </c>
      <c r="K640" s="92">
        <v>0</v>
      </c>
      <c r="L640" s="92">
        <v>0</v>
      </c>
      <c r="M640" s="71">
        <f t="shared" si="16"/>
        <v>408.35</v>
      </c>
      <c r="N640" s="83" t="s">
        <v>48</v>
      </c>
      <c r="O640" s="70"/>
      <c r="P640" s="83" t="s">
        <v>840</v>
      </c>
    </row>
    <row r="641" spans="1:16" ht="9">
      <c r="A641" s="36" t="s">
        <v>39</v>
      </c>
      <c r="B641" s="70">
        <v>2008</v>
      </c>
      <c r="C641" s="75" t="s">
        <v>44</v>
      </c>
      <c r="D641" s="70">
        <v>1</v>
      </c>
      <c r="E641" s="71">
        <v>1675.91</v>
      </c>
      <c r="F641" s="71">
        <v>92.84</v>
      </c>
      <c r="G641" s="71">
        <v>424.5</v>
      </c>
      <c r="H641" s="92">
        <v>0</v>
      </c>
      <c r="I641" s="92">
        <v>0</v>
      </c>
      <c r="J641" s="92">
        <v>0</v>
      </c>
      <c r="K641" s="92">
        <v>0</v>
      </c>
      <c r="L641" s="92">
        <v>0</v>
      </c>
      <c r="M641" s="71">
        <f t="shared" si="16"/>
        <v>2193.25</v>
      </c>
      <c r="N641" s="83" t="s">
        <v>48</v>
      </c>
      <c r="O641" s="70"/>
      <c r="P641" s="83" t="s">
        <v>49</v>
      </c>
    </row>
    <row r="642" spans="1:16" ht="9">
      <c r="A642" s="36" t="s">
        <v>39</v>
      </c>
      <c r="B642" s="70">
        <v>2008</v>
      </c>
      <c r="C642" s="75" t="s">
        <v>846</v>
      </c>
      <c r="D642" s="70">
        <v>0</v>
      </c>
      <c r="E642" s="71">
        <v>1675.91</v>
      </c>
      <c r="F642" s="71">
        <v>43.57</v>
      </c>
      <c r="G642" s="71">
        <v>206.34</v>
      </c>
      <c r="H642" s="92">
        <v>0</v>
      </c>
      <c r="I642" s="92">
        <v>0</v>
      </c>
      <c r="J642" s="92">
        <v>0</v>
      </c>
      <c r="K642" s="92">
        <v>0</v>
      </c>
      <c r="L642" s="92">
        <v>0</v>
      </c>
      <c r="M642" s="71">
        <f t="shared" si="16"/>
        <v>1925.82</v>
      </c>
      <c r="N642" s="83" t="s">
        <v>48</v>
      </c>
      <c r="O642" s="70"/>
      <c r="P642" s="83" t="s">
        <v>840</v>
      </c>
    </row>
    <row r="643" spans="1:16" ht="9">
      <c r="A643" s="36" t="s">
        <v>45</v>
      </c>
      <c r="B643" s="70">
        <v>2008</v>
      </c>
      <c r="C643" s="75" t="s">
        <v>46</v>
      </c>
      <c r="D643" s="70">
        <v>1</v>
      </c>
      <c r="E643" s="71">
        <v>717.15</v>
      </c>
      <c r="F643" s="71">
        <v>39.72</v>
      </c>
      <c r="G643" s="71">
        <v>181.65</v>
      </c>
      <c r="H643" s="92">
        <v>0</v>
      </c>
      <c r="I643" s="92">
        <v>0</v>
      </c>
      <c r="J643" s="92">
        <v>0</v>
      </c>
      <c r="K643" s="92">
        <v>0</v>
      </c>
      <c r="L643" s="92">
        <v>0</v>
      </c>
      <c r="M643" s="71">
        <f t="shared" si="16"/>
        <v>938.52</v>
      </c>
      <c r="N643" s="83" t="s">
        <v>48</v>
      </c>
      <c r="O643" s="70"/>
      <c r="P643" s="83" t="s">
        <v>49</v>
      </c>
    </row>
    <row r="644" spans="1:16" ht="9">
      <c r="A644" s="36" t="s">
        <v>45</v>
      </c>
      <c r="B644" s="70">
        <v>2008</v>
      </c>
      <c r="C644" s="75" t="s">
        <v>847</v>
      </c>
      <c r="D644" s="70">
        <v>0</v>
      </c>
      <c r="E644" s="71">
        <v>717.15</v>
      </c>
      <c r="F644" s="71">
        <v>18.65</v>
      </c>
      <c r="G644" s="71">
        <v>88.29</v>
      </c>
      <c r="H644" s="92">
        <v>0</v>
      </c>
      <c r="I644" s="92">
        <v>0</v>
      </c>
      <c r="J644" s="92">
        <v>0</v>
      </c>
      <c r="K644" s="92">
        <v>0</v>
      </c>
      <c r="L644" s="92">
        <v>0</v>
      </c>
      <c r="M644" s="71">
        <f t="shared" si="16"/>
        <v>824.0899999999999</v>
      </c>
      <c r="N644" s="83" t="s">
        <v>48</v>
      </c>
      <c r="O644" s="70"/>
      <c r="P644" s="83" t="s">
        <v>840</v>
      </c>
    </row>
    <row r="645" spans="1:16" ht="9">
      <c r="A645" s="36" t="s">
        <v>45</v>
      </c>
      <c r="B645" s="70">
        <v>2008</v>
      </c>
      <c r="C645" s="75" t="s">
        <v>47</v>
      </c>
      <c r="D645" s="70">
        <v>1</v>
      </c>
      <c r="E645" s="71">
        <v>1180.55</v>
      </c>
      <c r="F645" s="71">
        <v>65.4</v>
      </c>
      <c r="G645" s="71">
        <v>299.03</v>
      </c>
      <c r="H645" s="92">
        <v>0</v>
      </c>
      <c r="I645" s="92">
        <v>0</v>
      </c>
      <c r="J645" s="92">
        <v>0</v>
      </c>
      <c r="K645" s="92">
        <v>0</v>
      </c>
      <c r="L645" s="92">
        <v>0</v>
      </c>
      <c r="M645" s="71">
        <f t="shared" si="16"/>
        <v>1544.98</v>
      </c>
      <c r="N645" s="83" t="s">
        <v>48</v>
      </c>
      <c r="O645" s="70"/>
      <c r="P645" s="83" t="s">
        <v>49</v>
      </c>
    </row>
    <row r="646" spans="1:16" ht="9">
      <c r="A646" s="36" t="s">
        <v>45</v>
      </c>
      <c r="B646" s="70">
        <v>2008</v>
      </c>
      <c r="C646" s="75" t="s">
        <v>848</v>
      </c>
      <c r="D646" s="70">
        <v>0</v>
      </c>
      <c r="E646" s="71">
        <v>717.15</v>
      </c>
      <c r="F646" s="71">
        <v>18.65</v>
      </c>
      <c r="G646" s="71">
        <v>88.29</v>
      </c>
      <c r="H646" s="92">
        <v>0</v>
      </c>
      <c r="I646" s="92">
        <v>0</v>
      </c>
      <c r="J646" s="92">
        <v>0</v>
      </c>
      <c r="K646" s="92">
        <v>0</v>
      </c>
      <c r="L646" s="92">
        <v>0</v>
      </c>
      <c r="M646" s="71">
        <f t="shared" si="16"/>
        <v>824.0899999999999</v>
      </c>
      <c r="N646" s="83" t="s">
        <v>48</v>
      </c>
      <c r="O646" s="70"/>
      <c r="P646" s="83" t="s">
        <v>840</v>
      </c>
    </row>
    <row r="647" spans="1:16" ht="9">
      <c r="A647" s="62" t="s">
        <v>331</v>
      </c>
      <c r="B647" s="70">
        <v>2008</v>
      </c>
      <c r="C647" s="62" t="s">
        <v>332</v>
      </c>
      <c r="D647" s="70">
        <v>1</v>
      </c>
      <c r="E647" s="72">
        <v>4897.26</v>
      </c>
      <c r="F647" s="72">
        <v>336.93</v>
      </c>
      <c r="G647" s="72">
        <v>1648.77</v>
      </c>
      <c r="H647" s="92">
        <v>0</v>
      </c>
      <c r="I647" s="92">
        <v>0</v>
      </c>
      <c r="J647" s="92">
        <v>0</v>
      </c>
      <c r="K647" s="92">
        <v>0</v>
      </c>
      <c r="L647" s="92">
        <v>0</v>
      </c>
      <c r="M647" s="71">
        <f aca="true" t="shared" si="17" ref="M647:M656">SUM(E647:L647)</f>
        <v>6882.960000000001</v>
      </c>
      <c r="N647" s="83"/>
      <c r="O647" s="70" t="s">
        <v>342</v>
      </c>
      <c r="P647" s="83" t="s">
        <v>344</v>
      </c>
    </row>
    <row r="648" spans="1:16" ht="9">
      <c r="A648" s="62" t="s">
        <v>331</v>
      </c>
      <c r="B648" s="70">
        <v>2008</v>
      </c>
      <c r="C648" s="62" t="s">
        <v>333</v>
      </c>
      <c r="D648" s="70">
        <v>1</v>
      </c>
      <c r="E648" s="71">
        <v>4830.16</v>
      </c>
      <c r="F648" s="71">
        <v>332.31</v>
      </c>
      <c r="G648" s="71">
        <v>1626.18</v>
      </c>
      <c r="H648" s="92">
        <v>0</v>
      </c>
      <c r="I648" s="92">
        <v>0</v>
      </c>
      <c r="J648" s="92">
        <v>0</v>
      </c>
      <c r="K648" s="92">
        <v>0</v>
      </c>
      <c r="L648" s="92">
        <v>0</v>
      </c>
      <c r="M648" s="71">
        <f t="shared" si="17"/>
        <v>6788.650000000001</v>
      </c>
      <c r="N648" s="83"/>
      <c r="O648" s="70" t="s">
        <v>342</v>
      </c>
      <c r="P648" s="83" t="s">
        <v>344</v>
      </c>
    </row>
    <row r="649" spans="1:16" ht="9">
      <c r="A649" s="62" t="s">
        <v>331</v>
      </c>
      <c r="B649" s="70">
        <v>2008</v>
      </c>
      <c r="C649" s="62" t="s">
        <v>334</v>
      </c>
      <c r="D649" s="70">
        <v>1</v>
      </c>
      <c r="E649" s="71">
        <v>4782.96</v>
      </c>
      <c r="F649" s="71">
        <v>329.07</v>
      </c>
      <c r="G649" s="71">
        <v>1610.29</v>
      </c>
      <c r="H649" s="92">
        <v>0</v>
      </c>
      <c r="I649" s="92">
        <v>0</v>
      </c>
      <c r="J649" s="92">
        <v>0</v>
      </c>
      <c r="K649" s="92">
        <v>0</v>
      </c>
      <c r="L649" s="92">
        <v>0</v>
      </c>
      <c r="M649" s="71">
        <f t="shared" si="17"/>
        <v>6722.32</v>
      </c>
      <c r="N649" s="83"/>
      <c r="O649" s="70" t="s">
        <v>342</v>
      </c>
      <c r="P649" s="83" t="s">
        <v>344</v>
      </c>
    </row>
    <row r="650" spans="1:16" ht="9">
      <c r="A650" s="62" t="s">
        <v>331</v>
      </c>
      <c r="B650" s="70">
        <v>2008</v>
      </c>
      <c r="C650" s="62" t="s">
        <v>335</v>
      </c>
      <c r="D650" s="70">
        <v>1</v>
      </c>
      <c r="E650" s="71">
        <v>4779.22</v>
      </c>
      <c r="F650" s="71">
        <v>328.8</v>
      </c>
      <c r="G650" s="71">
        <v>1609.03</v>
      </c>
      <c r="H650" s="92">
        <v>0</v>
      </c>
      <c r="I650" s="92">
        <v>0</v>
      </c>
      <c r="J650" s="92">
        <v>0</v>
      </c>
      <c r="K650" s="92">
        <v>0</v>
      </c>
      <c r="L650" s="92">
        <v>0</v>
      </c>
      <c r="M650" s="71">
        <f t="shared" si="17"/>
        <v>6717.05</v>
      </c>
      <c r="N650" s="83"/>
      <c r="O650" s="70" t="s">
        <v>342</v>
      </c>
      <c r="P650" s="83" t="s">
        <v>344</v>
      </c>
    </row>
    <row r="651" spans="1:16" ht="9">
      <c r="A651" s="62" t="s">
        <v>331</v>
      </c>
      <c r="B651" s="70">
        <v>2008</v>
      </c>
      <c r="C651" s="62" t="s">
        <v>336</v>
      </c>
      <c r="D651" s="70">
        <v>1</v>
      </c>
      <c r="E651" s="71">
        <v>4855.81</v>
      </c>
      <c r="F651" s="71">
        <v>334.08</v>
      </c>
      <c r="G651" s="71">
        <v>1634.82</v>
      </c>
      <c r="H651" s="92">
        <v>0</v>
      </c>
      <c r="I651" s="92">
        <v>0</v>
      </c>
      <c r="J651" s="92">
        <v>0</v>
      </c>
      <c r="K651" s="92">
        <v>0</v>
      </c>
      <c r="L651" s="92">
        <v>0</v>
      </c>
      <c r="M651" s="71">
        <f t="shared" si="17"/>
        <v>6824.71</v>
      </c>
      <c r="N651" s="83"/>
      <c r="O651" s="70" t="s">
        <v>342</v>
      </c>
      <c r="P651" s="83" t="s">
        <v>344</v>
      </c>
    </row>
    <row r="652" spans="1:16" ht="9">
      <c r="A652" s="62" t="s">
        <v>331</v>
      </c>
      <c r="B652" s="70">
        <v>2008</v>
      </c>
      <c r="C652" s="62" t="s">
        <v>337</v>
      </c>
      <c r="D652" s="70">
        <v>1</v>
      </c>
      <c r="E652" s="71">
        <v>4918.8</v>
      </c>
      <c r="F652" s="71">
        <v>338.41</v>
      </c>
      <c r="G652" s="71">
        <v>1656.02</v>
      </c>
      <c r="H652" s="92">
        <v>0</v>
      </c>
      <c r="I652" s="92">
        <v>0</v>
      </c>
      <c r="J652" s="92">
        <v>0</v>
      </c>
      <c r="K652" s="92">
        <v>0</v>
      </c>
      <c r="L652" s="92">
        <v>0</v>
      </c>
      <c r="M652" s="71">
        <f t="shared" si="17"/>
        <v>6913.23</v>
      </c>
      <c r="N652" s="83"/>
      <c r="O652" s="70" t="s">
        <v>342</v>
      </c>
      <c r="P652" s="83" t="s">
        <v>344</v>
      </c>
    </row>
    <row r="653" spans="1:16" ht="9">
      <c r="A653" s="62" t="s">
        <v>331</v>
      </c>
      <c r="B653" s="70">
        <v>2008</v>
      </c>
      <c r="C653" s="62" t="s">
        <v>338</v>
      </c>
      <c r="D653" s="70">
        <v>1</v>
      </c>
      <c r="E653" s="71">
        <v>4759.89</v>
      </c>
      <c r="F653" s="71">
        <v>327.48</v>
      </c>
      <c r="G653" s="71">
        <v>1602.52</v>
      </c>
      <c r="H653" s="92">
        <v>0</v>
      </c>
      <c r="I653" s="92">
        <v>0</v>
      </c>
      <c r="J653" s="92">
        <v>0</v>
      </c>
      <c r="K653" s="92">
        <v>0</v>
      </c>
      <c r="L653" s="92">
        <v>0</v>
      </c>
      <c r="M653" s="71">
        <f t="shared" si="17"/>
        <v>6689.890000000001</v>
      </c>
      <c r="N653" s="83"/>
      <c r="O653" s="70" t="s">
        <v>342</v>
      </c>
      <c r="P653" s="83" t="s">
        <v>344</v>
      </c>
    </row>
    <row r="654" spans="1:16" ht="9">
      <c r="A654" s="62" t="s">
        <v>331</v>
      </c>
      <c r="B654" s="70">
        <v>2008</v>
      </c>
      <c r="C654" s="62" t="s">
        <v>339</v>
      </c>
      <c r="D654" s="70">
        <v>1</v>
      </c>
      <c r="E654" s="71">
        <v>3706.01</v>
      </c>
      <c r="F654" s="71">
        <v>254.97</v>
      </c>
      <c r="G654" s="71">
        <v>1247.72</v>
      </c>
      <c r="H654" s="92">
        <v>0</v>
      </c>
      <c r="I654" s="92">
        <v>0</v>
      </c>
      <c r="J654" s="92">
        <v>0</v>
      </c>
      <c r="K654" s="92">
        <v>0</v>
      </c>
      <c r="L654" s="92">
        <v>0</v>
      </c>
      <c r="M654" s="71">
        <f t="shared" si="17"/>
        <v>5208.7</v>
      </c>
      <c r="N654" s="83"/>
      <c r="O654" s="70" t="s">
        <v>342</v>
      </c>
      <c r="P654" s="83" t="s">
        <v>344</v>
      </c>
    </row>
    <row r="655" spans="1:16" ht="9">
      <c r="A655" s="62" t="s">
        <v>331</v>
      </c>
      <c r="B655" s="70">
        <v>2008</v>
      </c>
      <c r="C655" s="62" t="s">
        <v>340</v>
      </c>
      <c r="D655" s="70">
        <v>1</v>
      </c>
      <c r="E655" s="71">
        <v>4955.64</v>
      </c>
      <c r="F655" s="71">
        <v>340.95</v>
      </c>
      <c r="G655" s="71">
        <v>1668.43</v>
      </c>
      <c r="H655" s="92">
        <v>0</v>
      </c>
      <c r="I655" s="92">
        <v>0</v>
      </c>
      <c r="J655" s="92">
        <v>0</v>
      </c>
      <c r="K655" s="92">
        <v>0</v>
      </c>
      <c r="L655" s="92">
        <v>0</v>
      </c>
      <c r="M655" s="71">
        <f t="shared" si="17"/>
        <v>6965.02</v>
      </c>
      <c r="N655" s="83"/>
      <c r="O655" s="70" t="s">
        <v>342</v>
      </c>
      <c r="P655" s="83" t="s">
        <v>344</v>
      </c>
    </row>
    <row r="656" spans="1:16" ht="9">
      <c r="A656" s="62" t="s">
        <v>331</v>
      </c>
      <c r="B656" s="70">
        <v>2008</v>
      </c>
      <c r="C656" s="62" t="s">
        <v>341</v>
      </c>
      <c r="D656" s="70">
        <v>1</v>
      </c>
      <c r="E656" s="71">
        <v>9556.52</v>
      </c>
      <c r="F656" s="71">
        <v>340.95</v>
      </c>
      <c r="G656" s="71">
        <v>3117.7</v>
      </c>
      <c r="H656" s="92">
        <v>0</v>
      </c>
      <c r="I656" s="92">
        <v>0</v>
      </c>
      <c r="J656" s="92">
        <v>0</v>
      </c>
      <c r="K656" s="92">
        <v>0</v>
      </c>
      <c r="L656" s="92">
        <v>0</v>
      </c>
      <c r="M656" s="71">
        <f t="shared" si="17"/>
        <v>13015.170000000002</v>
      </c>
      <c r="N656" s="83"/>
      <c r="O656" s="70" t="s">
        <v>342</v>
      </c>
      <c r="P656" s="83" t="s">
        <v>344</v>
      </c>
    </row>
    <row r="657" spans="1:16" ht="9">
      <c r="A657" s="7"/>
      <c r="B657" s="9"/>
      <c r="C657" s="7"/>
      <c r="D657" s="192">
        <f>SUM(D566:D656)</f>
        <v>61</v>
      </c>
      <c r="E657" s="14"/>
      <c r="F657" s="14"/>
      <c r="G657" s="14"/>
      <c r="H657" s="31"/>
      <c r="I657" s="31"/>
      <c r="J657" s="31"/>
      <c r="K657" s="31"/>
      <c r="L657" s="31"/>
      <c r="M657" s="14"/>
      <c r="N657" s="7"/>
      <c r="O657" s="9"/>
      <c r="P657" s="33"/>
    </row>
    <row r="658" spans="1:16" ht="9">
      <c r="A658" s="62" t="s">
        <v>1273</v>
      </c>
      <c r="B658" s="70">
        <v>2009</v>
      </c>
      <c r="C658" s="62" t="s">
        <v>1274</v>
      </c>
      <c r="D658" s="70">
        <v>1</v>
      </c>
      <c r="E658" s="71">
        <v>2010</v>
      </c>
      <c r="F658" s="71">
        <v>216.68</v>
      </c>
      <c r="G658" s="71">
        <v>768.2</v>
      </c>
      <c r="H658" s="71">
        <v>0</v>
      </c>
      <c r="I658" s="71">
        <v>0</v>
      </c>
      <c r="J658" s="71">
        <v>0</v>
      </c>
      <c r="K658" s="72">
        <v>0</v>
      </c>
      <c r="L658" s="72">
        <v>0</v>
      </c>
      <c r="M658" s="76">
        <f aca="true" t="shared" si="18" ref="M658:M676">SUM(E658:L658)</f>
        <v>2994.88</v>
      </c>
      <c r="N658" s="62"/>
      <c r="O658" s="70" t="s">
        <v>1275</v>
      </c>
      <c r="P658" s="83" t="s">
        <v>1276</v>
      </c>
    </row>
    <row r="659" spans="1:16" ht="9">
      <c r="A659" s="36" t="s">
        <v>1246</v>
      </c>
      <c r="B659" s="64">
        <v>2009</v>
      </c>
      <c r="C659" s="63" t="s">
        <v>1247</v>
      </c>
      <c r="D659" s="64">
        <v>1</v>
      </c>
      <c r="E659" s="76">
        <v>3122</v>
      </c>
      <c r="F659" s="76">
        <v>255.38</v>
      </c>
      <c r="G659" s="76">
        <v>0</v>
      </c>
      <c r="H659" s="76">
        <v>0</v>
      </c>
      <c r="I659" s="76">
        <v>0</v>
      </c>
      <c r="J659" s="76">
        <v>0</v>
      </c>
      <c r="K659" s="77">
        <v>0</v>
      </c>
      <c r="L659" s="77">
        <v>0</v>
      </c>
      <c r="M659" s="76">
        <f aca="true" t="shared" si="19" ref="M659:M666">SUM(E659:L659)</f>
        <v>3377.38</v>
      </c>
      <c r="N659" s="63"/>
      <c r="O659" s="64" t="s">
        <v>1241</v>
      </c>
      <c r="P659" s="78" t="s">
        <v>1242</v>
      </c>
    </row>
    <row r="660" spans="1:16" ht="9">
      <c r="A660" s="36" t="s">
        <v>1246</v>
      </c>
      <c r="B660" s="64">
        <v>2009</v>
      </c>
      <c r="C660" s="63" t="s">
        <v>1248</v>
      </c>
      <c r="D660" s="64">
        <v>0</v>
      </c>
      <c r="E660" s="76">
        <v>3122</v>
      </c>
      <c r="F660" s="76">
        <v>48.39</v>
      </c>
      <c r="G660" s="76">
        <v>0</v>
      </c>
      <c r="H660" s="76">
        <v>0</v>
      </c>
      <c r="I660" s="76">
        <v>0</v>
      </c>
      <c r="J660" s="76">
        <v>0</v>
      </c>
      <c r="K660" s="77">
        <v>0</v>
      </c>
      <c r="L660" s="77">
        <v>0</v>
      </c>
      <c r="M660" s="76">
        <f t="shared" si="19"/>
        <v>3170.39</v>
      </c>
      <c r="N660" s="63"/>
      <c r="O660" s="64" t="s">
        <v>1241</v>
      </c>
      <c r="P660" s="78" t="s">
        <v>1242</v>
      </c>
    </row>
    <row r="661" spans="1:16" ht="9">
      <c r="A661" s="36" t="s">
        <v>1249</v>
      </c>
      <c r="B661" s="64">
        <v>2009</v>
      </c>
      <c r="C661" s="63" t="s">
        <v>1250</v>
      </c>
      <c r="D661" s="64">
        <v>1</v>
      </c>
      <c r="E661" s="76">
        <v>4255</v>
      </c>
      <c r="F661" s="76">
        <v>348.06</v>
      </c>
      <c r="G661" s="76">
        <v>0</v>
      </c>
      <c r="H661" s="76">
        <v>0</v>
      </c>
      <c r="I661" s="76">
        <v>0</v>
      </c>
      <c r="J661" s="76">
        <v>0</v>
      </c>
      <c r="K661" s="77">
        <v>0</v>
      </c>
      <c r="L661" s="77">
        <v>0</v>
      </c>
      <c r="M661" s="76">
        <f t="shared" si="19"/>
        <v>4603.06</v>
      </c>
      <c r="N661" s="63"/>
      <c r="O661" s="64" t="s">
        <v>1241</v>
      </c>
      <c r="P661" s="78" t="s">
        <v>1242</v>
      </c>
    </row>
    <row r="662" spans="1:16" ht="9">
      <c r="A662" s="36" t="s">
        <v>1249</v>
      </c>
      <c r="B662" s="64">
        <v>2009</v>
      </c>
      <c r="C662" s="63" t="s">
        <v>1251</v>
      </c>
      <c r="D662" s="64">
        <v>0</v>
      </c>
      <c r="E662" s="76">
        <v>4255</v>
      </c>
      <c r="F662" s="76">
        <v>65.95</v>
      </c>
      <c r="G662" s="76">
        <v>0</v>
      </c>
      <c r="H662" s="76">
        <v>0</v>
      </c>
      <c r="I662" s="76">
        <v>0</v>
      </c>
      <c r="J662" s="76">
        <v>0</v>
      </c>
      <c r="K662" s="77">
        <v>0</v>
      </c>
      <c r="L662" s="77">
        <v>0</v>
      </c>
      <c r="M662" s="76">
        <f t="shared" si="19"/>
        <v>4320.95</v>
      </c>
      <c r="N662" s="63"/>
      <c r="O662" s="64" t="s">
        <v>1241</v>
      </c>
      <c r="P662" s="78" t="s">
        <v>1242</v>
      </c>
    </row>
    <row r="663" spans="1:16" ht="9">
      <c r="A663" s="36" t="s">
        <v>1252</v>
      </c>
      <c r="B663" s="64">
        <v>2009</v>
      </c>
      <c r="C663" s="63" t="s">
        <v>1254</v>
      </c>
      <c r="D663" s="64">
        <v>1</v>
      </c>
      <c r="E663" s="76">
        <v>3735</v>
      </c>
      <c r="F663" s="76">
        <v>305.52</v>
      </c>
      <c r="G663" s="76">
        <v>0</v>
      </c>
      <c r="H663" s="76">
        <v>0</v>
      </c>
      <c r="I663" s="76">
        <v>0</v>
      </c>
      <c r="J663" s="76">
        <v>0</v>
      </c>
      <c r="K663" s="77">
        <v>0</v>
      </c>
      <c r="L663" s="77">
        <v>0</v>
      </c>
      <c r="M663" s="76">
        <f t="shared" si="19"/>
        <v>4040.52</v>
      </c>
      <c r="N663" s="63"/>
      <c r="O663" s="64" t="s">
        <v>1241</v>
      </c>
      <c r="P663" s="78" t="s">
        <v>1242</v>
      </c>
    </row>
    <row r="664" spans="1:16" ht="9">
      <c r="A664" s="36" t="s">
        <v>1252</v>
      </c>
      <c r="B664" s="64">
        <v>2009</v>
      </c>
      <c r="C664" s="63" t="s">
        <v>1253</v>
      </c>
      <c r="D664" s="64">
        <v>0</v>
      </c>
      <c r="E664" s="76">
        <v>3735</v>
      </c>
      <c r="F664" s="76">
        <v>57.89</v>
      </c>
      <c r="G664" s="76">
        <v>0</v>
      </c>
      <c r="H664" s="76">
        <v>0</v>
      </c>
      <c r="I664" s="76">
        <v>0</v>
      </c>
      <c r="J664" s="76">
        <v>0</v>
      </c>
      <c r="K664" s="77">
        <v>0</v>
      </c>
      <c r="L664" s="77">
        <v>0</v>
      </c>
      <c r="M664" s="76">
        <f t="shared" si="19"/>
        <v>3792.89</v>
      </c>
      <c r="N664" s="63"/>
      <c r="O664" s="64" t="s">
        <v>1241</v>
      </c>
      <c r="P664" s="78" t="s">
        <v>1242</v>
      </c>
    </row>
    <row r="665" spans="1:16" ht="9">
      <c r="A665" s="36" t="s">
        <v>1252</v>
      </c>
      <c r="B665" s="64">
        <v>2009</v>
      </c>
      <c r="C665" s="63" t="s">
        <v>1255</v>
      </c>
      <c r="D665" s="64">
        <v>1</v>
      </c>
      <c r="E665" s="76">
        <v>3239</v>
      </c>
      <c r="F665" s="76">
        <v>264.95</v>
      </c>
      <c r="G665" s="76">
        <v>0</v>
      </c>
      <c r="H665" s="76">
        <v>0</v>
      </c>
      <c r="I665" s="76">
        <v>0</v>
      </c>
      <c r="J665" s="76">
        <v>0</v>
      </c>
      <c r="K665" s="77">
        <v>0</v>
      </c>
      <c r="L665" s="77">
        <v>0</v>
      </c>
      <c r="M665" s="76">
        <f t="shared" si="19"/>
        <v>3503.95</v>
      </c>
      <c r="N665" s="63"/>
      <c r="O665" s="64" t="s">
        <v>1241</v>
      </c>
      <c r="P665" s="78" t="s">
        <v>1242</v>
      </c>
    </row>
    <row r="666" spans="1:16" ht="9">
      <c r="A666" s="36" t="s">
        <v>1252</v>
      </c>
      <c r="B666" s="64">
        <v>2009</v>
      </c>
      <c r="C666" s="63" t="s">
        <v>1256</v>
      </c>
      <c r="D666" s="64">
        <v>0</v>
      </c>
      <c r="E666" s="76">
        <v>3239</v>
      </c>
      <c r="F666" s="76">
        <v>50.2</v>
      </c>
      <c r="G666" s="76">
        <v>0</v>
      </c>
      <c r="H666" s="76">
        <v>0</v>
      </c>
      <c r="I666" s="76">
        <v>0</v>
      </c>
      <c r="J666" s="76">
        <v>0</v>
      </c>
      <c r="K666" s="77">
        <v>0</v>
      </c>
      <c r="L666" s="77">
        <v>0</v>
      </c>
      <c r="M666" s="76">
        <f t="shared" si="19"/>
        <v>3289.2</v>
      </c>
      <c r="N666" s="63"/>
      <c r="O666" s="64" t="s">
        <v>1241</v>
      </c>
      <c r="P666" s="78" t="s">
        <v>1242</v>
      </c>
    </row>
    <row r="667" spans="1:16" ht="9">
      <c r="A667" s="36" t="s">
        <v>1264</v>
      </c>
      <c r="B667" s="64">
        <v>2009</v>
      </c>
      <c r="C667" s="63" t="s">
        <v>1265</v>
      </c>
      <c r="D667" s="64">
        <v>1</v>
      </c>
      <c r="E667" s="76">
        <v>32923.74</v>
      </c>
      <c r="F667" s="76">
        <v>8165.09</v>
      </c>
      <c r="G667" s="76">
        <v>8628.65</v>
      </c>
      <c r="H667" s="76">
        <v>0</v>
      </c>
      <c r="I667" s="76">
        <v>0</v>
      </c>
      <c r="J667" s="76">
        <v>0</v>
      </c>
      <c r="K667" s="77">
        <v>0</v>
      </c>
      <c r="L667" s="77">
        <v>0</v>
      </c>
      <c r="M667" s="76">
        <f t="shared" si="18"/>
        <v>49717.48</v>
      </c>
      <c r="N667" s="62"/>
      <c r="O667" s="64" t="s">
        <v>1271</v>
      </c>
      <c r="P667" s="78" t="s">
        <v>1272</v>
      </c>
    </row>
    <row r="668" spans="1:16" ht="9">
      <c r="A668" s="36" t="s">
        <v>1264</v>
      </c>
      <c r="B668" s="64">
        <v>2009</v>
      </c>
      <c r="C668" s="63" t="s">
        <v>1266</v>
      </c>
      <c r="D668" s="64">
        <v>0</v>
      </c>
      <c r="E668" s="76">
        <v>35306.77</v>
      </c>
      <c r="F668" s="76">
        <v>8756.08</v>
      </c>
      <c r="G668" s="76">
        <v>9253.2</v>
      </c>
      <c r="H668" s="76">
        <v>0</v>
      </c>
      <c r="I668" s="76">
        <v>0</v>
      </c>
      <c r="J668" s="76">
        <v>0</v>
      </c>
      <c r="K668" s="77">
        <v>0</v>
      </c>
      <c r="L668" s="77">
        <v>0</v>
      </c>
      <c r="M668" s="76">
        <f t="shared" si="18"/>
        <v>53316.05</v>
      </c>
      <c r="N668" s="62"/>
      <c r="O668" s="64" t="s">
        <v>1271</v>
      </c>
      <c r="P668" s="78" t="s">
        <v>1272</v>
      </c>
    </row>
    <row r="669" spans="1:16" ht="9">
      <c r="A669" s="36" t="s">
        <v>1264</v>
      </c>
      <c r="B669" s="64">
        <v>2009</v>
      </c>
      <c r="C669" s="63" t="s">
        <v>1267</v>
      </c>
      <c r="D669" s="64">
        <v>0</v>
      </c>
      <c r="E669" s="76">
        <v>26160.09</v>
      </c>
      <c r="F669" s="76">
        <v>5069.83</v>
      </c>
      <c r="G669" s="76">
        <v>6558.28</v>
      </c>
      <c r="H669" s="76">
        <v>0</v>
      </c>
      <c r="I669" s="76">
        <v>0</v>
      </c>
      <c r="J669" s="76">
        <v>0</v>
      </c>
      <c r="K669" s="77">
        <v>0</v>
      </c>
      <c r="L669" s="77">
        <v>0</v>
      </c>
      <c r="M669" s="76">
        <f t="shared" si="18"/>
        <v>37788.2</v>
      </c>
      <c r="N669" s="62"/>
      <c r="O669" s="64" t="s">
        <v>1271</v>
      </c>
      <c r="P669" s="78" t="s">
        <v>1272</v>
      </c>
    </row>
    <row r="670" spans="1:16" ht="9">
      <c r="A670" s="36" t="s">
        <v>1264</v>
      </c>
      <c r="B670" s="64">
        <v>2009</v>
      </c>
      <c r="C670" s="63" t="s">
        <v>1269</v>
      </c>
      <c r="D670" s="64">
        <v>0</v>
      </c>
      <c r="E670" s="76">
        <v>9689</v>
      </c>
      <c r="F670" s="76">
        <v>1504.7</v>
      </c>
      <c r="G670" s="76">
        <v>2350.68</v>
      </c>
      <c r="H670" s="76">
        <v>0</v>
      </c>
      <c r="I670" s="76">
        <v>0</v>
      </c>
      <c r="J670" s="76">
        <v>0</v>
      </c>
      <c r="K670" s="77">
        <v>0</v>
      </c>
      <c r="L670" s="77">
        <v>0</v>
      </c>
      <c r="M670" s="76">
        <f t="shared" si="18"/>
        <v>13544.380000000001</v>
      </c>
      <c r="N670" s="62"/>
      <c r="O670" s="64" t="s">
        <v>1271</v>
      </c>
      <c r="P670" s="78" t="s">
        <v>1272</v>
      </c>
    </row>
    <row r="671" spans="1:16" ht="9">
      <c r="A671" s="36" t="s">
        <v>1264</v>
      </c>
      <c r="B671" s="64">
        <v>2009</v>
      </c>
      <c r="C671" s="63" t="s">
        <v>1270</v>
      </c>
      <c r="D671" s="64">
        <v>0</v>
      </c>
      <c r="E671" s="76">
        <v>16469.7</v>
      </c>
      <c r="F671" s="76">
        <v>2557.75</v>
      </c>
      <c r="G671" s="76">
        <v>3995.76</v>
      </c>
      <c r="H671" s="76">
        <v>0</v>
      </c>
      <c r="I671" s="76">
        <v>0</v>
      </c>
      <c r="J671" s="76">
        <v>0</v>
      </c>
      <c r="K671" s="77">
        <v>0</v>
      </c>
      <c r="L671" s="77">
        <v>0</v>
      </c>
      <c r="M671" s="76">
        <f t="shared" si="18"/>
        <v>23023.21</v>
      </c>
      <c r="N671" s="62"/>
      <c r="O671" s="64" t="s">
        <v>1271</v>
      </c>
      <c r="P671" s="78" t="s">
        <v>1272</v>
      </c>
    </row>
    <row r="672" spans="1:16" ht="9">
      <c r="A672" s="36" t="s">
        <v>1264</v>
      </c>
      <c r="B672" s="64">
        <v>2009</v>
      </c>
      <c r="C672" s="63" t="s">
        <v>1268</v>
      </c>
      <c r="D672" s="64">
        <v>0</v>
      </c>
      <c r="E672" s="76">
        <v>24704.57</v>
      </c>
      <c r="F672" s="76">
        <v>2724.91</v>
      </c>
      <c r="G672" s="76">
        <v>5760.19</v>
      </c>
      <c r="H672" s="76">
        <v>0</v>
      </c>
      <c r="I672" s="76">
        <v>0</v>
      </c>
      <c r="J672" s="76">
        <v>0</v>
      </c>
      <c r="K672" s="77">
        <v>0</v>
      </c>
      <c r="L672" s="77">
        <v>0</v>
      </c>
      <c r="M672" s="76">
        <f t="shared" si="18"/>
        <v>33189.67</v>
      </c>
      <c r="N672" s="62"/>
      <c r="O672" s="64" t="s">
        <v>1271</v>
      </c>
      <c r="P672" s="78" t="s">
        <v>1272</v>
      </c>
    </row>
    <row r="673" spans="1:16" ht="18">
      <c r="A673" s="36" t="s">
        <v>1264</v>
      </c>
      <c r="B673" s="61">
        <v>2009</v>
      </c>
      <c r="C673" s="37" t="s">
        <v>952</v>
      </c>
      <c r="D673" s="61">
        <v>0</v>
      </c>
      <c r="E673" s="52">
        <v>14616.82</v>
      </c>
      <c r="F673" s="52">
        <v>2636.15</v>
      </c>
      <c r="G673" s="52">
        <v>113793.97</v>
      </c>
      <c r="H673" s="52">
        <v>0</v>
      </c>
      <c r="I673" s="52">
        <v>0</v>
      </c>
      <c r="J673" s="52">
        <v>0</v>
      </c>
      <c r="K673" s="55">
        <v>0</v>
      </c>
      <c r="L673" s="55">
        <v>0</v>
      </c>
      <c r="M673" s="52">
        <f t="shared" si="18"/>
        <v>131046.94</v>
      </c>
      <c r="N673" s="59"/>
      <c r="O673" s="61" t="s">
        <v>1271</v>
      </c>
      <c r="P673" s="56" t="s">
        <v>953</v>
      </c>
    </row>
    <row r="674" spans="1:16" ht="9">
      <c r="A674" s="36" t="s">
        <v>816</v>
      </c>
      <c r="B674" s="64">
        <v>2009</v>
      </c>
      <c r="C674" s="63" t="s">
        <v>817</v>
      </c>
      <c r="D674" s="64">
        <v>1</v>
      </c>
      <c r="E674" s="76">
        <v>11416</v>
      </c>
      <c r="F674" s="76">
        <v>421.25</v>
      </c>
      <c r="G674" s="76">
        <v>1242.91</v>
      </c>
      <c r="H674" s="76">
        <v>0</v>
      </c>
      <c r="I674" s="76">
        <v>0</v>
      </c>
      <c r="J674" s="76">
        <v>0</v>
      </c>
      <c r="K674" s="77">
        <v>0</v>
      </c>
      <c r="L674" s="77">
        <v>0</v>
      </c>
      <c r="M674" s="76">
        <f t="shared" si="18"/>
        <v>13080.16</v>
      </c>
      <c r="N674" s="62"/>
      <c r="O674" s="64" t="s">
        <v>818</v>
      </c>
      <c r="P674" s="78" t="s">
        <v>819</v>
      </c>
    </row>
    <row r="675" spans="1:16" ht="18">
      <c r="A675" s="36" t="s">
        <v>823</v>
      </c>
      <c r="B675" s="61">
        <v>2009</v>
      </c>
      <c r="C675" s="51" t="s">
        <v>821</v>
      </c>
      <c r="D675" s="61">
        <v>1</v>
      </c>
      <c r="E675" s="52">
        <v>30731.5</v>
      </c>
      <c r="F675" s="52">
        <v>3312.86</v>
      </c>
      <c r="G675" s="52">
        <v>12766.63</v>
      </c>
      <c r="H675" s="52">
        <v>3419</v>
      </c>
      <c r="I675" s="52">
        <v>368.57</v>
      </c>
      <c r="J675" s="52">
        <v>1420.34</v>
      </c>
      <c r="K675" s="55">
        <v>4064.72</v>
      </c>
      <c r="L675" s="77">
        <v>0</v>
      </c>
      <c r="M675" s="52">
        <f t="shared" si="18"/>
        <v>56083.619999999995</v>
      </c>
      <c r="N675" s="59"/>
      <c r="O675" s="61" t="s">
        <v>822</v>
      </c>
      <c r="P675" s="56" t="s">
        <v>1276</v>
      </c>
    </row>
    <row r="676" spans="1:16" ht="9">
      <c r="A676" s="36" t="s">
        <v>813</v>
      </c>
      <c r="B676" s="64">
        <v>2009</v>
      </c>
      <c r="C676" s="63" t="s">
        <v>164</v>
      </c>
      <c r="D676" s="64">
        <v>1</v>
      </c>
      <c r="E676" s="76">
        <v>1998.15</v>
      </c>
      <c r="F676" s="76">
        <v>195.22</v>
      </c>
      <c r="G676" s="76">
        <v>394.8</v>
      </c>
      <c r="H676" s="76">
        <v>0</v>
      </c>
      <c r="I676" s="76">
        <v>0</v>
      </c>
      <c r="J676" s="76">
        <v>0</v>
      </c>
      <c r="K676" s="77">
        <v>0</v>
      </c>
      <c r="L676" s="77">
        <v>0</v>
      </c>
      <c r="M676" s="76">
        <f t="shared" si="18"/>
        <v>2588.17</v>
      </c>
      <c r="N676" s="62"/>
      <c r="O676" s="64" t="s">
        <v>172</v>
      </c>
      <c r="P676" s="78" t="s">
        <v>173</v>
      </c>
    </row>
    <row r="677" spans="1:16" ht="9">
      <c r="A677" s="36" t="s">
        <v>813</v>
      </c>
      <c r="B677" s="64">
        <v>2009</v>
      </c>
      <c r="C677" s="63" t="s">
        <v>165</v>
      </c>
      <c r="D677" s="64">
        <v>1</v>
      </c>
      <c r="E677" s="76">
        <v>915.89</v>
      </c>
      <c r="F677" s="76">
        <v>89.48</v>
      </c>
      <c r="G677" s="76">
        <v>180.97</v>
      </c>
      <c r="H677" s="76">
        <v>0</v>
      </c>
      <c r="I677" s="76">
        <v>0</v>
      </c>
      <c r="J677" s="76">
        <v>0</v>
      </c>
      <c r="K677" s="77">
        <v>0</v>
      </c>
      <c r="L677" s="77">
        <v>0</v>
      </c>
      <c r="M677" s="76">
        <f aca="true" t="shared" si="20" ref="M677:M713">SUM(E677:L677)</f>
        <v>1186.34</v>
      </c>
      <c r="N677" s="63"/>
      <c r="O677" s="64" t="s">
        <v>172</v>
      </c>
      <c r="P677" s="78" t="s">
        <v>173</v>
      </c>
    </row>
    <row r="678" spans="1:16" ht="9">
      <c r="A678" s="36" t="s">
        <v>813</v>
      </c>
      <c r="B678" s="64">
        <v>2009</v>
      </c>
      <c r="C678" s="63" t="s">
        <v>166</v>
      </c>
      <c r="D678" s="64">
        <v>1</v>
      </c>
      <c r="E678" s="76">
        <v>980.7</v>
      </c>
      <c r="F678" s="76">
        <v>95.82</v>
      </c>
      <c r="G678" s="76">
        <v>193.77</v>
      </c>
      <c r="H678" s="76">
        <v>0</v>
      </c>
      <c r="I678" s="76">
        <v>0</v>
      </c>
      <c r="J678" s="76">
        <v>0</v>
      </c>
      <c r="K678" s="77">
        <v>0</v>
      </c>
      <c r="L678" s="77">
        <v>0</v>
      </c>
      <c r="M678" s="76">
        <f t="shared" si="20"/>
        <v>1270.29</v>
      </c>
      <c r="N678" s="63"/>
      <c r="O678" s="64" t="s">
        <v>172</v>
      </c>
      <c r="P678" s="78" t="s">
        <v>173</v>
      </c>
    </row>
    <row r="679" spans="1:16" ht="9">
      <c r="A679" s="36" t="s">
        <v>813</v>
      </c>
      <c r="B679" s="64">
        <v>2009</v>
      </c>
      <c r="C679" s="63" t="s">
        <v>167</v>
      </c>
      <c r="D679" s="64">
        <v>1</v>
      </c>
      <c r="E679" s="76">
        <v>538.1</v>
      </c>
      <c r="F679" s="76">
        <v>52.57</v>
      </c>
      <c r="G679" s="76">
        <v>106.32</v>
      </c>
      <c r="H679" s="76">
        <v>0</v>
      </c>
      <c r="I679" s="76">
        <v>0</v>
      </c>
      <c r="J679" s="76">
        <v>0</v>
      </c>
      <c r="K679" s="77">
        <v>0</v>
      </c>
      <c r="L679" s="77">
        <v>0</v>
      </c>
      <c r="M679" s="76">
        <f t="shared" si="20"/>
        <v>696.99</v>
      </c>
      <c r="N679" s="63"/>
      <c r="O679" s="64" t="s">
        <v>172</v>
      </c>
      <c r="P679" s="78" t="s">
        <v>173</v>
      </c>
    </row>
    <row r="680" spans="1:16" ht="9">
      <c r="A680" s="36" t="s">
        <v>813</v>
      </c>
      <c r="B680" s="64">
        <v>2009</v>
      </c>
      <c r="C680" s="63" t="s">
        <v>168</v>
      </c>
      <c r="D680" s="64">
        <v>1</v>
      </c>
      <c r="E680" s="76">
        <v>653.45</v>
      </c>
      <c r="F680" s="76">
        <v>63.84</v>
      </c>
      <c r="G680" s="76">
        <v>129.11</v>
      </c>
      <c r="H680" s="76">
        <v>0</v>
      </c>
      <c r="I680" s="76">
        <v>0</v>
      </c>
      <c r="J680" s="76">
        <v>0</v>
      </c>
      <c r="K680" s="77">
        <v>0</v>
      </c>
      <c r="L680" s="77">
        <v>0</v>
      </c>
      <c r="M680" s="76">
        <f t="shared" si="20"/>
        <v>846.4000000000001</v>
      </c>
      <c r="N680" s="63"/>
      <c r="O680" s="64" t="s">
        <v>172</v>
      </c>
      <c r="P680" s="78" t="s">
        <v>173</v>
      </c>
    </row>
    <row r="681" spans="1:16" ht="9">
      <c r="A681" s="36" t="s">
        <v>813</v>
      </c>
      <c r="B681" s="64">
        <v>2009</v>
      </c>
      <c r="C681" s="63" t="s">
        <v>169</v>
      </c>
      <c r="D681" s="64">
        <v>1</v>
      </c>
      <c r="E681" s="76">
        <v>393.3</v>
      </c>
      <c r="F681" s="76">
        <v>38.43</v>
      </c>
      <c r="G681" s="76">
        <v>77.71</v>
      </c>
      <c r="H681" s="76">
        <v>0</v>
      </c>
      <c r="I681" s="76">
        <v>0</v>
      </c>
      <c r="J681" s="76">
        <v>0</v>
      </c>
      <c r="K681" s="77">
        <v>0</v>
      </c>
      <c r="L681" s="77">
        <v>0</v>
      </c>
      <c r="M681" s="76">
        <f t="shared" si="20"/>
        <v>509.44</v>
      </c>
      <c r="N681" s="63"/>
      <c r="O681" s="64" t="s">
        <v>172</v>
      </c>
      <c r="P681" s="78" t="s">
        <v>173</v>
      </c>
    </row>
    <row r="682" spans="1:16" ht="9">
      <c r="A682" s="36" t="s">
        <v>813</v>
      </c>
      <c r="B682" s="64">
        <v>2009</v>
      </c>
      <c r="C682" s="63" t="s">
        <v>170</v>
      </c>
      <c r="D682" s="64">
        <v>1</v>
      </c>
      <c r="E682" s="76">
        <v>772.65</v>
      </c>
      <c r="F682" s="76">
        <v>75.49</v>
      </c>
      <c r="G682" s="76">
        <v>152.66</v>
      </c>
      <c r="H682" s="76">
        <v>0</v>
      </c>
      <c r="I682" s="76">
        <v>0</v>
      </c>
      <c r="J682" s="76">
        <v>0</v>
      </c>
      <c r="K682" s="77">
        <v>0</v>
      </c>
      <c r="L682" s="77">
        <v>0</v>
      </c>
      <c r="M682" s="76">
        <f t="shared" si="20"/>
        <v>1000.8</v>
      </c>
      <c r="N682" s="63"/>
      <c r="O682" s="64" t="s">
        <v>172</v>
      </c>
      <c r="P682" s="78" t="s">
        <v>173</v>
      </c>
    </row>
    <row r="683" spans="1:16" ht="9">
      <c r="A683" s="36" t="s">
        <v>813</v>
      </c>
      <c r="B683" s="64">
        <v>2009</v>
      </c>
      <c r="C683" s="63" t="s">
        <v>171</v>
      </c>
      <c r="D683" s="64">
        <v>1</v>
      </c>
      <c r="E683" s="76">
        <v>555.2</v>
      </c>
      <c r="F683" s="76">
        <v>54.24</v>
      </c>
      <c r="G683" s="76">
        <v>109.7</v>
      </c>
      <c r="H683" s="76">
        <v>0</v>
      </c>
      <c r="I683" s="76">
        <v>0</v>
      </c>
      <c r="J683" s="76">
        <v>0</v>
      </c>
      <c r="K683" s="77">
        <v>0</v>
      </c>
      <c r="L683" s="77">
        <v>0</v>
      </c>
      <c r="M683" s="76">
        <f t="shared" si="20"/>
        <v>719.1400000000001</v>
      </c>
      <c r="N683" s="63"/>
      <c r="O683" s="64" t="s">
        <v>172</v>
      </c>
      <c r="P683" s="78" t="s">
        <v>173</v>
      </c>
    </row>
    <row r="684" spans="1:16" ht="9">
      <c r="A684" s="37" t="s">
        <v>234</v>
      </c>
      <c r="B684" s="64">
        <v>2009</v>
      </c>
      <c r="C684" s="63" t="s">
        <v>235</v>
      </c>
      <c r="D684" s="64">
        <v>1</v>
      </c>
      <c r="E684" s="76">
        <v>38291.65</v>
      </c>
      <c r="F684" s="76">
        <v>4886.01</v>
      </c>
      <c r="G684" s="76">
        <v>18134.62</v>
      </c>
      <c r="H684" s="76">
        <v>0</v>
      </c>
      <c r="I684" s="76">
        <v>0</v>
      </c>
      <c r="J684" s="76">
        <v>0</v>
      </c>
      <c r="K684" s="77">
        <v>0</v>
      </c>
      <c r="L684" s="77">
        <v>0</v>
      </c>
      <c r="M684" s="76">
        <f t="shared" si="20"/>
        <v>61312.28</v>
      </c>
      <c r="N684" s="63"/>
      <c r="O684" s="64" t="s">
        <v>236</v>
      </c>
      <c r="P684" s="78" t="s">
        <v>237</v>
      </c>
    </row>
    <row r="685" spans="1:16" ht="9">
      <c r="A685" s="37" t="s">
        <v>234</v>
      </c>
      <c r="B685" s="64">
        <v>2009</v>
      </c>
      <c r="C685" s="63" t="s">
        <v>238</v>
      </c>
      <c r="D685" s="64">
        <v>1</v>
      </c>
      <c r="E685" s="76">
        <v>18237.52</v>
      </c>
      <c r="F685" s="76">
        <v>2327.11</v>
      </c>
      <c r="G685" s="76">
        <v>8637.14</v>
      </c>
      <c r="H685" s="76">
        <v>0</v>
      </c>
      <c r="I685" s="76">
        <v>0</v>
      </c>
      <c r="J685" s="76">
        <v>0</v>
      </c>
      <c r="K685" s="77">
        <v>0</v>
      </c>
      <c r="L685" s="77">
        <v>0</v>
      </c>
      <c r="M685" s="76">
        <f t="shared" si="20"/>
        <v>29201.77</v>
      </c>
      <c r="N685" s="63"/>
      <c r="O685" s="64" t="s">
        <v>236</v>
      </c>
      <c r="P685" s="78" t="s">
        <v>237</v>
      </c>
    </row>
    <row r="686" spans="1:16" ht="9">
      <c r="A686" s="36" t="s">
        <v>747</v>
      </c>
      <c r="B686" s="64">
        <v>2009</v>
      </c>
      <c r="C686" s="63" t="s">
        <v>1257</v>
      </c>
      <c r="D686" s="64">
        <v>1</v>
      </c>
      <c r="E686" s="76">
        <v>204.55</v>
      </c>
      <c r="F686" s="76">
        <v>15.05</v>
      </c>
      <c r="G686" s="76">
        <v>0</v>
      </c>
      <c r="H686" s="76">
        <v>0</v>
      </c>
      <c r="I686" s="76">
        <v>0</v>
      </c>
      <c r="J686" s="76">
        <v>0</v>
      </c>
      <c r="K686" s="77">
        <v>0</v>
      </c>
      <c r="L686" s="77">
        <v>0</v>
      </c>
      <c r="M686" s="76">
        <f t="shared" si="20"/>
        <v>219.60000000000002</v>
      </c>
      <c r="N686" s="63"/>
      <c r="O686" s="64" t="s">
        <v>728</v>
      </c>
      <c r="P686" s="78" t="s">
        <v>729</v>
      </c>
    </row>
    <row r="687" spans="1:16" ht="9">
      <c r="A687" s="36" t="s">
        <v>747</v>
      </c>
      <c r="B687" s="64">
        <v>2009</v>
      </c>
      <c r="C687" s="63" t="s">
        <v>1258</v>
      </c>
      <c r="D687" s="64">
        <v>0</v>
      </c>
      <c r="E687" s="76">
        <v>204.55</v>
      </c>
      <c r="F687" s="76">
        <v>15.05</v>
      </c>
      <c r="G687" s="76">
        <v>0</v>
      </c>
      <c r="H687" s="76">
        <v>0</v>
      </c>
      <c r="I687" s="76">
        <v>0</v>
      </c>
      <c r="J687" s="76">
        <v>0</v>
      </c>
      <c r="K687" s="77">
        <v>0</v>
      </c>
      <c r="L687" s="77">
        <v>0</v>
      </c>
      <c r="M687" s="76">
        <f t="shared" si="20"/>
        <v>219.60000000000002</v>
      </c>
      <c r="N687" s="63"/>
      <c r="O687" s="64" t="s">
        <v>728</v>
      </c>
      <c r="P687" s="78" t="s">
        <v>729</v>
      </c>
    </row>
    <row r="688" spans="1:16" ht="18">
      <c r="A688" s="36" t="s">
        <v>820</v>
      </c>
      <c r="B688" s="61">
        <v>2009</v>
      </c>
      <c r="C688" s="51" t="s">
        <v>821</v>
      </c>
      <c r="D688" s="61">
        <v>1</v>
      </c>
      <c r="E688" s="52">
        <v>30731.5</v>
      </c>
      <c r="F688" s="52">
        <v>3312.86</v>
      </c>
      <c r="G688" s="52">
        <v>12766.63</v>
      </c>
      <c r="H688" s="52">
        <v>3419</v>
      </c>
      <c r="I688" s="52">
        <v>368.57</v>
      </c>
      <c r="J688" s="52">
        <v>1420.34</v>
      </c>
      <c r="K688" s="55">
        <v>4064.72</v>
      </c>
      <c r="L688" s="55">
        <v>0</v>
      </c>
      <c r="M688" s="52">
        <f t="shared" si="20"/>
        <v>56083.619999999995</v>
      </c>
      <c r="N688" s="53"/>
      <c r="O688" s="61" t="s">
        <v>822</v>
      </c>
      <c r="P688" s="56" t="s">
        <v>1276</v>
      </c>
    </row>
    <row r="689" spans="1:16" ht="9" customHeight="1">
      <c r="A689" s="36" t="s">
        <v>250</v>
      </c>
      <c r="B689" s="61">
        <v>2009</v>
      </c>
      <c r="C689" s="51" t="s">
        <v>251</v>
      </c>
      <c r="D689" s="61">
        <v>1</v>
      </c>
      <c r="E689" s="52">
        <v>5174</v>
      </c>
      <c r="F689" s="52">
        <v>436.69</v>
      </c>
      <c r="G689" s="52">
        <v>0</v>
      </c>
      <c r="H689" s="52">
        <v>0</v>
      </c>
      <c r="I689" s="52">
        <v>0</v>
      </c>
      <c r="J689" s="52">
        <v>0</v>
      </c>
      <c r="K689" s="55">
        <v>0</v>
      </c>
      <c r="L689" s="55">
        <v>0</v>
      </c>
      <c r="M689" s="52">
        <f t="shared" si="20"/>
        <v>5610.69</v>
      </c>
      <c r="N689" s="53"/>
      <c r="O689" s="61" t="s">
        <v>254</v>
      </c>
      <c r="P689" s="56" t="s">
        <v>255</v>
      </c>
    </row>
    <row r="690" spans="1:16" ht="9" customHeight="1">
      <c r="A690" s="36" t="s">
        <v>250</v>
      </c>
      <c r="B690" s="61">
        <v>2009</v>
      </c>
      <c r="C690" s="51" t="s">
        <v>252</v>
      </c>
      <c r="D690" s="61">
        <v>0</v>
      </c>
      <c r="E690" s="52">
        <v>6597</v>
      </c>
      <c r="F690" s="52">
        <v>527.76</v>
      </c>
      <c r="G690" s="52">
        <v>0</v>
      </c>
      <c r="H690" s="52">
        <v>0</v>
      </c>
      <c r="I690" s="52">
        <v>0</v>
      </c>
      <c r="J690" s="52">
        <v>0</v>
      </c>
      <c r="K690" s="55">
        <v>0</v>
      </c>
      <c r="L690" s="55">
        <v>0</v>
      </c>
      <c r="M690" s="52">
        <f t="shared" si="20"/>
        <v>7124.76</v>
      </c>
      <c r="N690" s="53"/>
      <c r="O690" s="61" t="s">
        <v>254</v>
      </c>
      <c r="P690" s="56" t="s">
        <v>255</v>
      </c>
    </row>
    <row r="691" spans="1:16" ht="9" customHeight="1">
      <c r="A691" s="36" t="s">
        <v>250</v>
      </c>
      <c r="B691" s="61">
        <v>2009</v>
      </c>
      <c r="C691" s="51" t="s">
        <v>253</v>
      </c>
      <c r="D691" s="61">
        <v>0</v>
      </c>
      <c r="E691" s="52">
        <v>6597</v>
      </c>
      <c r="F691" s="52">
        <v>91.04</v>
      </c>
      <c r="G691" s="52">
        <v>0</v>
      </c>
      <c r="H691" s="52">
        <v>0</v>
      </c>
      <c r="I691" s="52">
        <v>0</v>
      </c>
      <c r="J691" s="52">
        <v>0</v>
      </c>
      <c r="K691" s="55">
        <v>0</v>
      </c>
      <c r="L691" s="55">
        <v>0</v>
      </c>
      <c r="M691" s="52">
        <f t="shared" si="20"/>
        <v>6688.04</v>
      </c>
      <c r="N691" s="53"/>
      <c r="O691" s="61" t="s">
        <v>254</v>
      </c>
      <c r="P691" s="56" t="s">
        <v>255</v>
      </c>
    </row>
    <row r="692" spans="1:16" ht="18.75" customHeight="1">
      <c r="A692" s="36" t="s">
        <v>730</v>
      </c>
      <c r="B692" s="61">
        <v>2009</v>
      </c>
      <c r="C692" s="51" t="s">
        <v>797</v>
      </c>
      <c r="D692" s="61">
        <v>1</v>
      </c>
      <c r="E692" s="52">
        <v>0</v>
      </c>
      <c r="F692" s="52">
        <v>0</v>
      </c>
      <c r="G692" s="52">
        <v>0</v>
      </c>
      <c r="H692" s="52">
        <v>0</v>
      </c>
      <c r="I692" s="52">
        <v>0</v>
      </c>
      <c r="J692" s="52">
        <v>0</v>
      </c>
      <c r="K692" s="55">
        <v>0</v>
      </c>
      <c r="L692" s="55">
        <v>0</v>
      </c>
      <c r="M692" s="52">
        <f t="shared" si="20"/>
        <v>0</v>
      </c>
      <c r="N692" s="53"/>
      <c r="O692" s="61" t="s">
        <v>731</v>
      </c>
      <c r="P692" s="56" t="s">
        <v>732</v>
      </c>
    </row>
    <row r="693" spans="1:16" ht="9">
      <c r="A693" s="36" t="s">
        <v>184</v>
      </c>
      <c r="B693" s="64">
        <v>2009</v>
      </c>
      <c r="C693" s="63" t="s">
        <v>185</v>
      </c>
      <c r="D693" s="64">
        <v>1</v>
      </c>
      <c r="E693" s="76">
        <v>3576.22</v>
      </c>
      <c r="F693" s="76">
        <v>781.05</v>
      </c>
      <c r="G693" s="76">
        <v>980.38</v>
      </c>
      <c r="H693" s="76">
        <v>0</v>
      </c>
      <c r="I693" s="76">
        <v>0</v>
      </c>
      <c r="J693" s="76">
        <v>0</v>
      </c>
      <c r="K693" s="77">
        <v>0</v>
      </c>
      <c r="L693" s="77">
        <v>0</v>
      </c>
      <c r="M693" s="76">
        <f t="shared" si="20"/>
        <v>5337.65</v>
      </c>
      <c r="N693" s="63"/>
      <c r="O693" s="64" t="s">
        <v>192</v>
      </c>
      <c r="P693" s="78" t="s">
        <v>173</v>
      </c>
    </row>
    <row r="694" spans="1:16" ht="9">
      <c r="A694" s="36" t="s">
        <v>184</v>
      </c>
      <c r="B694" s="64">
        <v>2009</v>
      </c>
      <c r="C694" s="63" t="s">
        <v>186</v>
      </c>
      <c r="D694" s="64">
        <v>0</v>
      </c>
      <c r="E694" s="76">
        <v>7152.43</v>
      </c>
      <c r="F694" s="76">
        <v>1260.97</v>
      </c>
      <c r="G694" s="76">
        <v>1893.02</v>
      </c>
      <c r="H694" s="76">
        <v>0</v>
      </c>
      <c r="I694" s="76">
        <v>0</v>
      </c>
      <c r="J694" s="76">
        <v>0</v>
      </c>
      <c r="K694" s="77">
        <v>0</v>
      </c>
      <c r="L694" s="77">
        <v>0</v>
      </c>
      <c r="M694" s="76">
        <f t="shared" si="20"/>
        <v>10306.42</v>
      </c>
      <c r="N694" s="63"/>
      <c r="O694" s="64" t="s">
        <v>192</v>
      </c>
      <c r="P694" s="78" t="s">
        <v>173</v>
      </c>
    </row>
    <row r="695" spans="1:16" ht="9">
      <c r="A695" s="36" t="s">
        <v>184</v>
      </c>
      <c r="B695" s="64">
        <v>2009</v>
      </c>
      <c r="C695" s="63" t="s">
        <v>187</v>
      </c>
      <c r="D695" s="64">
        <v>0</v>
      </c>
      <c r="E695" s="76">
        <v>32470.2</v>
      </c>
      <c r="F695" s="76">
        <v>5724.5</v>
      </c>
      <c r="G695" s="76">
        <v>8593.81</v>
      </c>
      <c r="H695" s="76">
        <v>0</v>
      </c>
      <c r="I695" s="76">
        <v>0</v>
      </c>
      <c r="J695" s="76">
        <v>0</v>
      </c>
      <c r="K695" s="77">
        <v>0</v>
      </c>
      <c r="L695" s="77">
        <v>0</v>
      </c>
      <c r="M695" s="76">
        <f t="shared" si="20"/>
        <v>46788.509999999995</v>
      </c>
      <c r="N695" s="63"/>
      <c r="O695" s="64" t="s">
        <v>192</v>
      </c>
      <c r="P695" s="78" t="s">
        <v>173</v>
      </c>
    </row>
    <row r="696" spans="1:16" ht="9">
      <c r="A696" s="36" t="s">
        <v>184</v>
      </c>
      <c r="B696" s="64">
        <v>2009</v>
      </c>
      <c r="C696" s="63" t="s">
        <v>188</v>
      </c>
      <c r="D696" s="64">
        <v>0</v>
      </c>
      <c r="E696" s="76">
        <v>37546.2</v>
      </c>
      <c r="F696" s="76">
        <v>6619.4</v>
      </c>
      <c r="G696" s="76">
        <v>9937.26</v>
      </c>
      <c r="H696" s="76">
        <v>0</v>
      </c>
      <c r="I696" s="76">
        <v>0</v>
      </c>
      <c r="J696" s="76">
        <v>0</v>
      </c>
      <c r="K696" s="77">
        <v>0</v>
      </c>
      <c r="L696" s="77">
        <v>0</v>
      </c>
      <c r="M696" s="76">
        <f t="shared" si="20"/>
        <v>54102.86</v>
      </c>
      <c r="N696" s="63"/>
      <c r="O696" s="64" t="s">
        <v>192</v>
      </c>
      <c r="P696" s="78" t="s">
        <v>173</v>
      </c>
    </row>
    <row r="697" spans="1:16" ht="9">
      <c r="A697" s="36" t="s">
        <v>184</v>
      </c>
      <c r="B697" s="64">
        <v>2009</v>
      </c>
      <c r="C697" s="63" t="s">
        <v>189</v>
      </c>
      <c r="D697" s="64">
        <v>0</v>
      </c>
      <c r="E697" s="76">
        <v>4398.12</v>
      </c>
      <c r="F697" s="76">
        <v>656.2</v>
      </c>
      <c r="G697" s="76">
        <v>1137.22</v>
      </c>
      <c r="H697" s="76">
        <v>0</v>
      </c>
      <c r="I697" s="76">
        <v>0</v>
      </c>
      <c r="J697" s="76">
        <v>0</v>
      </c>
      <c r="K697" s="77">
        <v>0</v>
      </c>
      <c r="L697" s="77">
        <v>0</v>
      </c>
      <c r="M697" s="76">
        <f t="shared" si="20"/>
        <v>6191.54</v>
      </c>
      <c r="N697" s="63"/>
      <c r="O697" s="64" t="s">
        <v>192</v>
      </c>
      <c r="P697" s="78" t="s">
        <v>173</v>
      </c>
    </row>
    <row r="698" spans="1:16" ht="9">
      <c r="A698" s="36" t="s">
        <v>184</v>
      </c>
      <c r="B698" s="64">
        <v>2009</v>
      </c>
      <c r="C698" s="63" t="s">
        <v>190</v>
      </c>
      <c r="D698" s="64">
        <v>0</v>
      </c>
      <c r="E698" s="76">
        <v>21990.6</v>
      </c>
      <c r="F698" s="76">
        <v>2874.17</v>
      </c>
      <c r="G698" s="76">
        <v>5594.57</v>
      </c>
      <c r="H698" s="76">
        <v>0</v>
      </c>
      <c r="I698" s="76">
        <v>0</v>
      </c>
      <c r="J698" s="76">
        <v>0</v>
      </c>
      <c r="K698" s="77">
        <v>0</v>
      </c>
      <c r="L698" s="77">
        <v>0</v>
      </c>
      <c r="M698" s="76">
        <f t="shared" si="20"/>
        <v>30459.339999999997</v>
      </c>
      <c r="N698" s="63"/>
      <c r="O698" s="64" t="s">
        <v>192</v>
      </c>
      <c r="P698" s="78" t="s">
        <v>173</v>
      </c>
    </row>
    <row r="699" spans="1:16" ht="9">
      <c r="A699" s="36" t="s">
        <v>184</v>
      </c>
      <c r="B699" s="64">
        <v>2009</v>
      </c>
      <c r="C699" s="63" t="s">
        <v>191</v>
      </c>
      <c r="D699" s="64">
        <v>0</v>
      </c>
      <c r="E699" s="76">
        <v>8796.24</v>
      </c>
      <c r="F699" s="76">
        <v>965.83</v>
      </c>
      <c r="G699" s="76">
        <v>2196.47</v>
      </c>
      <c r="H699" s="76">
        <v>0</v>
      </c>
      <c r="I699" s="76">
        <v>0</v>
      </c>
      <c r="J699" s="76"/>
      <c r="K699" s="77">
        <v>0</v>
      </c>
      <c r="L699" s="77">
        <v>0</v>
      </c>
      <c r="M699" s="76">
        <f t="shared" si="20"/>
        <v>11958.539999999999</v>
      </c>
      <c r="N699" s="63"/>
      <c r="O699" s="64" t="s">
        <v>192</v>
      </c>
      <c r="P699" s="78" t="s">
        <v>173</v>
      </c>
    </row>
    <row r="700" spans="1:16" ht="18">
      <c r="A700" s="36" t="s">
        <v>184</v>
      </c>
      <c r="B700" s="64">
        <v>2009</v>
      </c>
      <c r="C700" s="51" t="s">
        <v>248</v>
      </c>
      <c r="D700" s="61">
        <v>0</v>
      </c>
      <c r="E700" s="52">
        <v>0</v>
      </c>
      <c r="F700" s="52">
        <v>747.11</v>
      </c>
      <c r="G700" s="52">
        <v>54377.96</v>
      </c>
      <c r="H700" s="52">
        <v>0</v>
      </c>
      <c r="I700" s="52">
        <v>0</v>
      </c>
      <c r="J700" s="52">
        <v>0</v>
      </c>
      <c r="K700" s="55">
        <v>0</v>
      </c>
      <c r="L700" s="55">
        <v>0</v>
      </c>
      <c r="M700" s="52">
        <f t="shared" si="20"/>
        <v>55125.07</v>
      </c>
      <c r="N700" s="53"/>
      <c r="O700" s="61" t="s">
        <v>192</v>
      </c>
      <c r="P700" s="56" t="s">
        <v>249</v>
      </c>
    </row>
    <row r="701" spans="1:16" ht="9">
      <c r="A701" s="36" t="s">
        <v>546</v>
      </c>
      <c r="B701" s="64">
        <v>2009</v>
      </c>
      <c r="C701" s="63" t="s">
        <v>547</v>
      </c>
      <c r="D701" s="64">
        <v>1</v>
      </c>
      <c r="E701" s="76">
        <v>13424.04</v>
      </c>
      <c r="F701" s="76">
        <v>5062.21</v>
      </c>
      <c r="G701" s="76">
        <v>5545.85</v>
      </c>
      <c r="H701" s="76">
        <v>0</v>
      </c>
      <c r="I701" s="76">
        <v>0</v>
      </c>
      <c r="J701" s="76">
        <v>0</v>
      </c>
      <c r="K701" s="77">
        <v>0</v>
      </c>
      <c r="L701" s="77">
        <v>0</v>
      </c>
      <c r="M701" s="76">
        <f t="shared" si="20"/>
        <v>24032.1</v>
      </c>
      <c r="N701" s="63"/>
      <c r="O701" s="64" t="s">
        <v>553</v>
      </c>
      <c r="P701" s="78" t="s">
        <v>554</v>
      </c>
    </row>
    <row r="702" spans="1:16" ht="9">
      <c r="A702" s="36" t="s">
        <v>546</v>
      </c>
      <c r="B702" s="64">
        <v>2009</v>
      </c>
      <c r="C702" s="63" t="s">
        <v>548</v>
      </c>
      <c r="D702" s="64">
        <v>0</v>
      </c>
      <c r="E702" s="76">
        <f>13687.3+6843.65+6843.65+13687.3</f>
        <v>41061.899999999994</v>
      </c>
      <c r="F702" s="76">
        <f>4063.76+2044.88+2025.04+3683.25</f>
        <v>11816.93</v>
      </c>
      <c r="G702" s="76">
        <f>5325.32+2666.56+2660.61+5211.17</f>
        <v>15863.66</v>
      </c>
      <c r="H702" s="76">
        <v>0</v>
      </c>
      <c r="I702" s="76">
        <v>0</v>
      </c>
      <c r="J702" s="76">
        <v>0</v>
      </c>
      <c r="K702" s="77">
        <v>0</v>
      </c>
      <c r="L702" s="77">
        <v>0</v>
      </c>
      <c r="M702" s="76">
        <f t="shared" si="20"/>
        <v>68742.48999999999</v>
      </c>
      <c r="N702" s="63"/>
      <c r="O702" s="64" t="s">
        <v>553</v>
      </c>
      <c r="P702" s="78" t="s">
        <v>554</v>
      </c>
    </row>
    <row r="703" spans="1:16" ht="9">
      <c r="A703" s="36" t="s">
        <v>546</v>
      </c>
      <c r="B703" s="64">
        <v>2009</v>
      </c>
      <c r="C703" s="63" t="s">
        <v>549</v>
      </c>
      <c r="D703" s="64">
        <v>0</v>
      </c>
      <c r="E703" s="76">
        <v>41437.52</v>
      </c>
      <c r="F703" s="76">
        <v>10927.07</v>
      </c>
      <c r="G703" s="76">
        <v>15709.38</v>
      </c>
      <c r="H703" s="76">
        <v>0</v>
      </c>
      <c r="I703" s="76">
        <v>0</v>
      </c>
      <c r="J703" s="76">
        <v>0</v>
      </c>
      <c r="K703" s="77">
        <v>0</v>
      </c>
      <c r="L703" s="77">
        <v>0</v>
      </c>
      <c r="M703" s="76">
        <f t="shared" si="20"/>
        <v>68073.97</v>
      </c>
      <c r="N703" s="63"/>
      <c r="O703" s="64" t="s">
        <v>553</v>
      </c>
      <c r="P703" s="78" t="s">
        <v>554</v>
      </c>
    </row>
    <row r="704" spans="1:16" ht="9">
      <c r="A704" s="36" t="s">
        <v>546</v>
      </c>
      <c r="B704" s="64">
        <v>2009</v>
      </c>
      <c r="C704" s="63" t="s">
        <v>550</v>
      </c>
      <c r="D704" s="64">
        <v>0</v>
      </c>
      <c r="E704" s="76">
        <v>32307.36</v>
      </c>
      <c r="F704" s="76">
        <v>6503.47</v>
      </c>
      <c r="G704" s="76">
        <v>11643.25</v>
      </c>
      <c r="H704" s="76">
        <v>0</v>
      </c>
      <c r="I704" s="76">
        <v>0</v>
      </c>
      <c r="J704" s="76">
        <v>0</v>
      </c>
      <c r="K704" s="77">
        <v>0</v>
      </c>
      <c r="L704" s="77">
        <v>0</v>
      </c>
      <c r="M704" s="76">
        <f t="shared" si="20"/>
        <v>50454.08</v>
      </c>
      <c r="N704" s="63"/>
      <c r="O704" s="64" t="s">
        <v>553</v>
      </c>
      <c r="P704" s="78" t="s">
        <v>554</v>
      </c>
    </row>
    <row r="705" spans="1:16" ht="9">
      <c r="A705" s="36" t="s">
        <v>546</v>
      </c>
      <c r="B705" s="64">
        <v>2009</v>
      </c>
      <c r="C705" s="63" t="s">
        <v>551</v>
      </c>
      <c r="D705" s="64">
        <v>0</v>
      </c>
      <c r="E705" s="76">
        <v>35900.4</v>
      </c>
      <c r="F705" s="76">
        <v>5532.25</v>
      </c>
      <c r="G705" s="76">
        <v>12429.8</v>
      </c>
      <c r="H705" s="76">
        <v>0</v>
      </c>
      <c r="I705" s="76">
        <v>0</v>
      </c>
      <c r="J705" s="76">
        <v>0</v>
      </c>
      <c r="K705" s="77">
        <v>0</v>
      </c>
      <c r="L705" s="77">
        <v>0</v>
      </c>
      <c r="M705" s="76">
        <f t="shared" si="20"/>
        <v>53862.45</v>
      </c>
      <c r="N705" s="63"/>
      <c r="O705" s="64" t="s">
        <v>553</v>
      </c>
      <c r="P705" s="78" t="s">
        <v>554</v>
      </c>
    </row>
    <row r="706" spans="1:16" ht="9">
      <c r="A706" s="36" t="s">
        <v>546</v>
      </c>
      <c r="B706" s="64">
        <v>2009</v>
      </c>
      <c r="C706" s="63" t="s">
        <v>552</v>
      </c>
      <c r="D706" s="64">
        <v>0</v>
      </c>
      <c r="E706" s="76">
        <v>17950.2</v>
      </c>
      <c r="F706" s="76">
        <v>1904.52</v>
      </c>
      <c r="G706" s="76">
        <v>5956.41</v>
      </c>
      <c r="H706" s="76">
        <v>0</v>
      </c>
      <c r="I706" s="76">
        <v>0</v>
      </c>
      <c r="J706" s="76">
        <v>0</v>
      </c>
      <c r="K706" s="77">
        <v>0</v>
      </c>
      <c r="L706" s="77">
        <v>0</v>
      </c>
      <c r="M706" s="76">
        <f t="shared" si="20"/>
        <v>25811.13</v>
      </c>
      <c r="N706" s="63"/>
      <c r="O706" s="64" t="s">
        <v>553</v>
      </c>
      <c r="P706" s="78" t="s">
        <v>554</v>
      </c>
    </row>
    <row r="707" spans="1:16" ht="27">
      <c r="A707" s="37" t="s">
        <v>546</v>
      </c>
      <c r="B707" s="61">
        <v>2009</v>
      </c>
      <c r="C707" s="90" t="s">
        <v>233</v>
      </c>
      <c r="D707" s="61">
        <v>0</v>
      </c>
      <c r="E707" s="52">
        <v>34811.08</v>
      </c>
      <c r="F707" s="52">
        <v>9853.53</v>
      </c>
      <c r="G707" s="52">
        <v>179726.39</v>
      </c>
      <c r="H707" s="52">
        <v>0</v>
      </c>
      <c r="I707" s="52">
        <v>0</v>
      </c>
      <c r="J707" s="52"/>
      <c r="K707" s="55">
        <v>0</v>
      </c>
      <c r="L707" s="55">
        <v>0</v>
      </c>
      <c r="M707" s="52">
        <f t="shared" si="20"/>
        <v>224391</v>
      </c>
      <c r="N707" s="53"/>
      <c r="O707" s="61" t="s">
        <v>553</v>
      </c>
      <c r="P707" s="56" t="s">
        <v>554</v>
      </c>
    </row>
    <row r="708" spans="1:16" ht="9">
      <c r="A708" s="36" t="s">
        <v>1239</v>
      </c>
      <c r="B708" s="64">
        <v>2009</v>
      </c>
      <c r="C708" s="63" t="s">
        <v>1240</v>
      </c>
      <c r="D708" s="64">
        <v>1</v>
      </c>
      <c r="E708" s="76">
        <v>4107</v>
      </c>
      <c r="F708" s="76">
        <v>335.95</v>
      </c>
      <c r="G708" s="76">
        <v>0</v>
      </c>
      <c r="H708" s="76">
        <v>0</v>
      </c>
      <c r="I708" s="76">
        <v>0</v>
      </c>
      <c r="J708" s="76">
        <v>0</v>
      </c>
      <c r="K708" s="77">
        <v>0</v>
      </c>
      <c r="L708" s="77">
        <v>0</v>
      </c>
      <c r="M708" s="76">
        <f t="shared" si="20"/>
        <v>4442.95</v>
      </c>
      <c r="N708" s="63"/>
      <c r="O708" s="64" t="s">
        <v>1241</v>
      </c>
      <c r="P708" s="78" t="s">
        <v>1242</v>
      </c>
    </row>
    <row r="709" spans="1:16" ht="9">
      <c r="A709" s="36" t="s">
        <v>1239</v>
      </c>
      <c r="B709" s="64">
        <v>2009</v>
      </c>
      <c r="C709" s="63" t="s">
        <v>1243</v>
      </c>
      <c r="D709" s="64">
        <v>0</v>
      </c>
      <c r="E709" s="76">
        <v>4107</v>
      </c>
      <c r="F709" s="76">
        <v>63.66</v>
      </c>
      <c r="G709" s="76">
        <v>0</v>
      </c>
      <c r="H709" s="76">
        <v>0</v>
      </c>
      <c r="I709" s="76">
        <v>0</v>
      </c>
      <c r="J709" s="76">
        <v>0</v>
      </c>
      <c r="K709" s="77">
        <v>0</v>
      </c>
      <c r="L709" s="77">
        <v>0</v>
      </c>
      <c r="M709" s="76">
        <f t="shared" si="20"/>
        <v>4170.66</v>
      </c>
      <c r="N709" s="63"/>
      <c r="O709" s="64" t="s">
        <v>1241</v>
      </c>
      <c r="P709" s="78" t="s">
        <v>1242</v>
      </c>
    </row>
    <row r="710" spans="1:16" ht="9">
      <c r="A710" s="36" t="s">
        <v>1239</v>
      </c>
      <c r="B710" s="64">
        <v>2009</v>
      </c>
      <c r="C710" s="63" t="s">
        <v>1244</v>
      </c>
      <c r="D710" s="64">
        <v>1</v>
      </c>
      <c r="E710" s="76">
        <v>6119</v>
      </c>
      <c r="F710" s="76">
        <v>500.53</v>
      </c>
      <c r="G710" s="76">
        <v>0</v>
      </c>
      <c r="H710" s="76">
        <v>0</v>
      </c>
      <c r="I710" s="76">
        <v>0</v>
      </c>
      <c r="J710" s="76">
        <v>0</v>
      </c>
      <c r="K710" s="77">
        <v>0</v>
      </c>
      <c r="L710" s="77">
        <v>0</v>
      </c>
      <c r="M710" s="76">
        <f t="shared" si="20"/>
        <v>6619.53</v>
      </c>
      <c r="N710" s="63"/>
      <c r="O710" s="64" t="s">
        <v>1241</v>
      </c>
      <c r="P710" s="78" t="s">
        <v>1242</v>
      </c>
    </row>
    <row r="711" spans="1:16" ht="9">
      <c r="A711" s="36" t="s">
        <v>1239</v>
      </c>
      <c r="B711" s="64">
        <v>2009</v>
      </c>
      <c r="C711" s="63" t="s">
        <v>1245</v>
      </c>
      <c r="D711" s="64">
        <v>0</v>
      </c>
      <c r="E711" s="76">
        <v>6119</v>
      </c>
      <c r="F711" s="76">
        <v>94.84</v>
      </c>
      <c r="G711" s="76">
        <v>0</v>
      </c>
      <c r="H711" s="76">
        <v>0</v>
      </c>
      <c r="I711" s="76">
        <v>0</v>
      </c>
      <c r="J711" s="76">
        <v>0</v>
      </c>
      <c r="K711" s="77">
        <v>0</v>
      </c>
      <c r="L711" s="77">
        <v>0</v>
      </c>
      <c r="M711" s="76">
        <f t="shared" si="20"/>
        <v>6213.84</v>
      </c>
      <c r="N711" s="63"/>
      <c r="O711" s="64" t="s">
        <v>1241</v>
      </c>
      <c r="P711" s="78" t="s">
        <v>1242</v>
      </c>
    </row>
    <row r="712" spans="1:16" ht="9">
      <c r="A712" s="36" t="s">
        <v>34</v>
      </c>
      <c r="B712" s="70">
        <v>2009</v>
      </c>
      <c r="C712" s="75" t="s">
        <v>256</v>
      </c>
      <c r="D712" s="64">
        <v>1</v>
      </c>
      <c r="E712" s="76">
        <v>867.7</v>
      </c>
      <c r="F712" s="76">
        <v>2</v>
      </c>
      <c r="G712" s="76">
        <v>0</v>
      </c>
      <c r="H712" s="76">
        <v>0</v>
      </c>
      <c r="I712" s="76">
        <v>0</v>
      </c>
      <c r="J712" s="76">
        <v>0</v>
      </c>
      <c r="K712" s="77">
        <v>0</v>
      </c>
      <c r="L712" s="77">
        <v>0</v>
      </c>
      <c r="M712" s="76">
        <f t="shared" si="20"/>
        <v>869.7</v>
      </c>
      <c r="N712" s="83" t="s">
        <v>48</v>
      </c>
      <c r="O712" s="70"/>
      <c r="P712" s="83" t="s">
        <v>49</v>
      </c>
    </row>
    <row r="713" spans="1:16" ht="9">
      <c r="A713" s="36" t="s">
        <v>34</v>
      </c>
      <c r="B713" s="70">
        <v>2009</v>
      </c>
      <c r="C713" s="75" t="s">
        <v>257</v>
      </c>
      <c r="D713" s="64">
        <v>1</v>
      </c>
      <c r="E713" s="76">
        <v>512.42</v>
      </c>
      <c r="F713" s="76">
        <v>1.18</v>
      </c>
      <c r="G713" s="76">
        <v>0</v>
      </c>
      <c r="H713" s="76">
        <v>0</v>
      </c>
      <c r="I713" s="76">
        <v>0</v>
      </c>
      <c r="J713" s="76">
        <v>0</v>
      </c>
      <c r="K713" s="77">
        <v>0</v>
      </c>
      <c r="L713" s="77">
        <v>0</v>
      </c>
      <c r="M713" s="76">
        <f t="shared" si="20"/>
        <v>513.5999999999999</v>
      </c>
      <c r="N713" s="83" t="s">
        <v>48</v>
      </c>
      <c r="O713" s="70"/>
      <c r="P713" s="83" t="s">
        <v>49</v>
      </c>
    </row>
    <row r="714" spans="1:16" ht="9">
      <c r="A714" s="20"/>
      <c r="B714" s="9"/>
      <c r="C714" s="8"/>
      <c r="D714" s="196">
        <f>SUM(D658:D713)</f>
        <v>28</v>
      </c>
      <c r="E714" s="14"/>
      <c r="F714" s="14"/>
      <c r="G714" s="14"/>
      <c r="H714" s="14"/>
      <c r="I714" s="14"/>
      <c r="J714" s="14"/>
      <c r="K714" s="27"/>
      <c r="L714" s="27"/>
      <c r="M714" s="14"/>
      <c r="N714" s="35"/>
      <c r="O714" s="9"/>
      <c r="P714" s="33"/>
    </row>
    <row r="715" spans="1:16" ht="18">
      <c r="A715" s="37" t="s">
        <v>653</v>
      </c>
      <c r="B715" s="64">
        <v>2010</v>
      </c>
      <c r="C715" s="37" t="s">
        <v>654</v>
      </c>
      <c r="D715" s="61">
        <v>4</v>
      </c>
      <c r="E715" s="52">
        <v>15871</v>
      </c>
      <c r="F715" s="52">
        <v>788.8</v>
      </c>
      <c r="G715" s="52">
        <v>3248.65</v>
      </c>
      <c r="H715" s="52">
        <v>0</v>
      </c>
      <c r="I715" s="52">
        <v>0</v>
      </c>
      <c r="J715" s="52">
        <v>0</v>
      </c>
      <c r="K715" s="55">
        <v>0</v>
      </c>
      <c r="L715" s="55">
        <v>0</v>
      </c>
      <c r="M715" s="52">
        <f aca="true" t="shared" si="21" ref="M715:M721">SUM(E715:L715)</f>
        <v>19908.45</v>
      </c>
      <c r="N715" s="56" t="s">
        <v>655</v>
      </c>
      <c r="O715" s="61"/>
      <c r="P715" s="74">
        <v>40304</v>
      </c>
    </row>
    <row r="716" spans="1:16" ht="18">
      <c r="A716" s="37" t="s">
        <v>653</v>
      </c>
      <c r="B716" s="64">
        <v>2010</v>
      </c>
      <c r="C716" s="37" t="s">
        <v>788</v>
      </c>
      <c r="D716" s="61">
        <v>0</v>
      </c>
      <c r="E716" s="52">
        <v>475.69</v>
      </c>
      <c r="F716" s="52">
        <v>23.78</v>
      </c>
      <c r="G716" s="52">
        <v>142.35</v>
      </c>
      <c r="H716" s="52">
        <v>0</v>
      </c>
      <c r="I716" s="52">
        <v>0</v>
      </c>
      <c r="J716" s="52">
        <v>0</v>
      </c>
      <c r="K716" s="55">
        <v>0</v>
      </c>
      <c r="L716" s="55">
        <v>0</v>
      </c>
      <c r="M716" s="52">
        <f t="shared" si="21"/>
        <v>641.82</v>
      </c>
      <c r="N716" s="56" t="s">
        <v>655</v>
      </c>
      <c r="O716" s="61"/>
      <c r="P716" s="74">
        <v>40480</v>
      </c>
    </row>
    <row r="717" spans="1:16" ht="9">
      <c r="A717" s="37" t="s">
        <v>656</v>
      </c>
      <c r="B717" s="64">
        <v>2010</v>
      </c>
      <c r="C717" s="75" t="s">
        <v>657</v>
      </c>
      <c r="D717" s="64">
        <v>1</v>
      </c>
      <c r="E717" s="76">
        <v>2926</v>
      </c>
      <c r="F717" s="76">
        <v>162.97</v>
      </c>
      <c r="G717" s="76">
        <v>648.68</v>
      </c>
      <c r="H717" s="76">
        <v>0</v>
      </c>
      <c r="I717" s="76">
        <v>0</v>
      </c>
      <c r="J717" s="76">
        <v>0</v>
      </c>
      <c r="K717" s="77">
        <v>0</v>
      </c>
      <c r="L717" s="77">
        <v>0</v>
      </c>
      <c r="M717" s="76">
        <f t="shared" si="21"/>
        <v>3737.6499999999996</v>
      </c>
      <c r="N717" s="78" t="s">
        <v>658</v>
      </c>
      <c r="O717" s="64"/>
      <c r="P717" s="79">
        <v>40302</v>
      </c>
    </row>
    <row r="718" spans="1:16" ht="9">
      <c r="A718" s="37" t="s">
        <v>656</v>
      </c>
      <c r="B718" s="64">
        <v>2010</v>
      </c>
      <c r="C718" s="80" t="s">
        <v>1052</v>
      </c>
      <c r="D718" s="64">
        <v>0</v>
      </c>
      <c r="E718" s="76">
        <v>0</v>
      </c>
      <c r="F718" s="76">
        <v>0</v>
      </c>
      <c r="G718" s="76">
        <v>0</v>
      </c>
      <c r="H718" s="76">
        <v>58.12</v>
      </c>
      <c r="I718" s="76">
        <v>15.53</v>
      </c>
      <c r="J718" s="76">
        <v>2.76</v>
      </c>
      <c r="K718" s="77">
        <v>0</v>
      </c>
      <c r="L718" s="77">
        <v>0</v>
      </c>
      <c r="M718" s="76">
        <f t="shared" si="21"/>
        <v>76.41</v>
      </c>
      <c r="N718" s="78" t="s">
        <v>658</v>
      </c>
      <c r="O718" s="64"/>
      <c r="P718" s="79">
        <v>40401</v>
      </c>
    </row>
    <row r="719" spans="1:16" ht="9">
      <c r="A719" s="37" t="s">
        <v>1016</v>
      </c>
      <c r="B719" s="64">
        <v>2010</v>
      </c>
      <c r="C719" s="80" t="s">
        <v>1182</v>
      </c>
      <c r="D719" s="64">
        <v>1</v>
      </c>
      <c r="E719" s="76">
        <v>8831</v>
      </c>
      <c r="F719" s="76">
        <v>367.37</v>
      </c>
      <c r="G719" s="76">
        <v>2345.58</v>
      </c>
      <c r="H719" s="76">
        <f>44.06+15.02</f>
        <v>59.08</v>
      </c>
      <c r="I719" s="76">
        <f>1.84+0.62</f>
        <v>2.46</v>
      </c>
      <c r="J719" s="76">
        <f>11.7+3.99</f>
        <v>15.69</v>
      </c>
      <c r="K719" s="77"/>
      <c r="L719" s="77"/>
      <c r="M719" s="76">
        <f t="shared" si="21"/>
        <v>11621.18</v>
      </c>
      <c r="N719" s="78" t="s">
        <v>1187</v>
      </c>
      <c r="O719" s="64"/>
      <c r="P719" s="79">
        <v>40422</v>
      </c>
    </row>
    <row r="720" spans="1:16" ht="9">
      <c r="A720" s="37" t="s">
        <v>1183</v>
      </c>
      <c r="B720" s="64">
        <v>2010</v>
      </c>
      <c r="C720" s="80" t="s">
        <v>1184</v>
      </c>
      <c r="D720" s="64">
        <v>1</v>
      </c>
      <c r="E720" s="76">
        <v>8831</v>
      </c>
      <c r="F720" s="76">
        <v>367.37</v>
      </c>
      <c r="G720" s="76">
        <v>2345.58</v>
      </c>
      <c r="H720" s="76">
        <f>44.06+15.02</f>
        <v>59.08</v>
      </c>
      <c r="I720" s="76">
        <f>1.84+0.62</f>
        <v>2.46</v>
      </c>
      <c r="J720" s="76">
        <f>11.7+3.99</f>
        <v>15.69</v>
      </c>
      <c r="K720" s="77"/>
      <c r="L720" s="77"/>
      <c r="M720" s="76">
        <f t="shared" si="21"/>
        <v>11621.18</v>
      </c>
      <c r="N720" s="78" t="s">
        <v>1187</v>
      </c>
      <c r="O720" s="64"/>
      <c r="P720" s="79">
        <v>40422</v>
      </c>
    </row>
    <row r="721" spans="1:16" ht="9">
      <c r="A721" s="36" t="s">
        <v>1064</v>
      </c>
      <c r="B721" s="36">
        <v>2010</v>
      </c>
      <c r="C721" s="37" t="s">
        <v>271</v>
      </c>
      <c r="D721" s="61">
        <v>1</v>
      </c>
      <c r="E721" s="52">
        <v>3864</v>
      </c>
      <c r="F721" s="52">
        <v>163.06</v>
      </c>
      <c r="G721" s="52">
        <v>0</v>
      </c>
      <c r="H721" s="52">
        <v>0</v>
      </c>
      <c r="I721" s="52">
        <v>0</v>
      </c>
      <c r="J721" s="52">
        <v>0</v>
      </c>
      <c r="K721" s="55">
        <v>0</v>
      </c>
      <c r="L721" s="55"/>
      <c r="M721" s="52">
        <f t="shared" si="21"/>
        <v>4027.06</v>
      </c>
      <c r="N721" s="58" t="s">
        <v>1065</v>
      </c>
      <c r="O721" s="54"/>
      <c r="P721" s="81">
        <v>40235</v>
      </c>
    </row>
    <row r="722" spans="1:16" ht="18">
      <c r="A722" s="36" t="s">
        <v>1064</v>
      </c>
      <c r="B722" s="36">
        <v>2010</v>
      </c>
      <c r="C722" s="37" t="s">
        <v>292</v>
      </c>
      <c r="D722" s="61">
        <v>0</v>
      </c>
      <c r="E722" s="52">
        <v>0</v>
      </c>
      <c r="F722" s="52">
        <v>0</v>
      </c>
      <c r="G722" s="52">
        <v>724.87</v>
      </c>
      <c r="H722" s="52">
        <v>77.64</v>
      </c>
      <c r="I722" s="52">
        <v>3.52</v>
      </c>
      <c r="J722" s="52">
        <v>19.48</v>
      </c>
      <c r="K722" s="55">
        <v>0</v>
      </c>
      <c r="L722" s="55">
        <v>0</v>
      </c>
      <c r="M722" s="52">
        <f>SUM(G722:L722)</f>
        <v>825.51</v>
      </c>
      <c r="N722" s="58" t="s">
        <v>1065</v>
      </c>
      <c r="O722" s="54"/>
      <c r="P722" s="81">
        <v>40375</v>
      </c>
    </row>
    <row r="723" spans="1:16" ht="18">
      <c r="A723" s="36" t="s">
        <v>1064</v>
      </c>
      <c r="B723" s="54">
        <v>2010</v>
      </c>
      <c r="C723" s="37" t="s">
        <v>293</v>
      </c>
      <c r="D723" s="61">
        <v>0</v>
      </c>
      <c r="E723" s="52">
        <v>19320</v>
      </c>
      <c r="F723" s="52">
        <v>631.76</v>
      </c>
      <c r="G723" s="52">
        <v>3534.64</v>
      </c>
      <c r="H723" s="52">
        <v>77.64</v>
      </c>
      <c r="I723" s="52">
        <v>2.78</v>
      </c>
      <c r="J723" s="52">
        <v>18.09</v>
      </c>
      <c r="K723" s="55">
        <v>0</v>
      </c>
      <c r="L723" s="55">
        <v>0</v>
      </c>
      <c r="M723" s="52">
        <f aca="true" t="shared" si="22" ref="M723:M786">SUM(E723:L723)</f>
        <v>23584.909999999996</v>
      </c>
      <c r="N723" s="58" t="s">
        <v>1065</v>
      </c>
      <c r="O723" s="54"/>
      <c r="P723" s="81">
        <v>40375</v>
      </c>
    </row>
    <row r="724" spans="1:16" ht="18">
      <c r="A724" s="36" t="s">
        <v>265</v>
      </c>
      <c r="B724" s="54">
        <v>2010</v>
      </c>
      <c r="C724" s="37" t="s">
        <v>856</v>
      </c>
      <c r="D724" s="61">
        <v>2</v>
      </c>
      <c r="E724" s="52">
        <v>46368</v>
      </c>
      <c r="F724" s="52">
        <v>1840.02</v>
      </c>
      <c r="G724" s="52">
        <v>6054.7</v>
      </c>
      <c r="H724" s="52">
        <v>0</v>
      </c>
      <c r="I724" s="52">
        <v>0</v>
      </c>
      <c r="J724" s="52">
        <v>0</v>
      </c>
      <c r="K724" s="55">
        <v>0</v>
      </c>
      <c r="L724" s="55">
        <v>0</v>
      </c>
      <c r="M724" s="52">
        <f t="shared" si="22"/>
        <v>54262.719999999994</v>
      </c>
      <c r="N724" s="58" t="s">
        <v>266</v>
      </c>
      <c r="O724" s="54"/>
      <c r="P724" s="81">
        <v>40298</v>
      </c>
    </row>
    <row r="725" spans="1:16" ht="18">
      <c r="A725" s="36" t="s">
        <v>265</v>
      </c>
      <c r="B725" s="54">
        <v>2010</v>
      </c>
      <c r="C725" s="37" t="s">
        <v>659</v>
      </c>
      <c r="D725" s="61">
        <v>0</v>
      </c>
      <c r="E725" s="52">
        <v>28176</v>
      </c>
      <c r="F725" s="52">
        <v>868.4</v>
      </c>
      <c r="G725" s="52">
        <v>4610.6</v>
      </c>
      <c r="H725" s="52">
        <v>0</v>
      </c>
      <c r="I725" s="52">
        <v>0</v>
      </c>
      <c r="J725" s="52">
        <v>0</v>
      </c>
      <c r="K725" s="55">
        <v>0</v>
      </c>
      <c r="L725" s="55">
        <v>0</v>
      </c>
      <c r="M725" s="52">
        <f t="shared" si="22"/>
        <v>33655</v>
      </c>
      <c r="N725" s="58" t="s">
        <v>266</v>
      </c>
      <c r="O725" s="54"/>
      <c r="P725" s="81">
        <v>40315</v>
      </c>
    </row>
    <row r="726" spans="1:16" ht="9">
      <c r="A726" s="36" t="s">
        <v>287</v>
      </c>
      <c r="B726" s="54">
        <v>2010</v>
      </c>
      <c r="C726" s="53" t="s">
        <v>857</v>
      </c>
      <c r="D726" s="61">
        <v>1</v>
      </c>
      <c r="E726" s="52">
        <v>2752</v>
      </c>
      <c r="F726" s="52">
        <v>153.29</v>
      </c>
      <c r="G726" s="52">
        <v>566.53</v>
      </c>
      <c r="H726" s="52">
        <v>0</v>
      </c>
      <c r="I726" s="52">
        <v>0</v>
      </c>
      <c r="J726" s="52">
        <v>0</v>
      </c>
      <c r="K726" s="55">
        <v>0</v>
      </c>
      <c r="L726" s="55">
        <v>0</v>
      </c>
      <c r="M726" s="52">
        <f t="shared" si="22"/>
        <v>3471.8199999999997</v>
      </c>
      <c r="N726" s="58" t="s">
        <v>288</v>
      </c>
      <c r="O726" s="54"/>
      <c r="P726" s="82">
        <v>40281</v>
      </c>
    </row>
    <row r="727" spans="1:16" ht="9">
      <c r="A727" s="36" t="s">
        <v>287</v>
      </c>
      <c r="B727" s="54">
        <v>2010</v>
      </c>
      <c r="C727" s="53" t="s">
        <v>1053</v>
      </c>
      <c r="D727" s="70">
        <v>0</v>
      </c>
      <c r="E727" s="71">
        <v>0</v>
      </c>
      <c r="F727" s="71">
        <v>0</v>
      </c>
      <c r="G727" s="71">
        <v>0</v>
      </c>
      <c r="H727" s="71">
        <v>55.06</v>
      </c>
      <c r="I727" s="71">
        <v>2.62</v>
      </c>
      <c r="J727" s="71">
        <v>14.71</v>
      </c>
      <c r="K727" s="72">
        <v>0</v>
      </c>
      <c r="L727" s="72">
        <v>0</v>
      </c>
      <c r="M727" s="71">
        <f t="shared" si="22"/>
        <v>72.39</v>
      </c>
      <c r="N727" s="58" t="s">
        <v>288</v>
      </c>
      <c r="O727" s="70"/>
      <c r="P727" s="82">
        <v>40400</v>
      </c>
    </row>
    <row r="728" spans="1:16" ht="18">
      <c r="A728" s="36" t="s">
        <v>283</v>
      </c>
      <c r="B728" s="54">
        <v>2010</v>
      </c>
      <c r="C728" s="53" t="s">
        <v>285</v>
      </c>
      <c r="D728" s="61">
        <v>1</v>
      </c>
      <c r="E728" s="52">
        <v>3863</v>
      </c>
      <c r="F728" s="52">
        <v>215.17</v>
      </c>
      <c r="G728" s="52">
        <v>795.24</v>
      </c>
      <c r="H728" s="52">
        <v>0</v>
      </c>
      <c r="I728" s="52">
        <v>0</v>
      </c>
      <c r="J728" s="52">
        <v>0</v>
      </c>
      <c r="K728" s="55">
        <v>0</v>
      </c>
      <c r="L728" s="55">
        <v>0</v>
      </c>
      <c r="M728" s="52">
        <f t="shared" si="22"/>
        <v>4873.41</v>
      </c>
      <c r="N728" s="58" t="s">
        <v>286</v>
      </c>
      <c r="O728" s="54"/>
      <c r="P728" s="81">
        <v>40281</v>
      </c>
    </row>
    <row r="729" spans="1:16" ht="18">
      <c r="A729" s="36" t="s">
        <v>283</v>
      </c>
      <c r="B729" s="54">
        <v>2010</v>
      </c>
      <c r="C729" s="53" t="s">
        <v>858</v>
      </c>
      <c r="D729" s="61">
        <v>0</v>
      </c>
      <c r="E729" s="52">
        <v>0</v>
      </c>
      <c r="F729" s="52">
        <v>0</v>
      </c>
      <c r="G729" s="52">
        <v>0</v>
      </c>
      <c r="H729" s="52">
        <v>38.81</v>
      </c>
      <c r="I729" s="52">
        <v>2.03</v>
      </c>
      <c r="J729" s="52">
        <v>8.58</v>
      </c>
      <c r="K729" s="55">
        <v>0</v>
      </c>
      <c r="L729" s="55">
        <v>0</v>
      </c>
      <c r="M729" s="52">
        <f t="shared" si="22"/>
        <v>49.42</v>
      </c>
      <c r="N729" s="58" t="s">
        <v>286</v>
      </c>
      <c r="O729" s="54"/>
      <c r="P729" s="81">
        <v>40309</v>
      </c>
    </row>
    <row r="730" spans="1:16" ht="18">
      <c r="A730" s="36" t="s">
        <v>283</v>
      </c>
      <c r="B730" s="54">
        <v>2010</v>
      </c>
      <c r="C730" s="53" t="s">
        <v>285</v>
      </c>
      <c r="D730" s="61">
        <v>0</v>
      </c>
      <c r="E730" s="52">
        <v>19315</v>
      </c>
      <c r="F730" s="52">
        <v>769.52</v>
      </c>
      <c r="G730" s="52">
        <v>3074.49</v>
      </c>
      <c r="H730" s="52">
        <v>116.43</v>
      </c>
      <c r="I730" s="52">
        <v>4.95</v>
      </c>
      <c r="J730" s="52">
        <v>20.63</v>
      </c>
      <c r="K730" s="55">
        <v>0</v>
      </c>
      <c r="L730" s="55">
        <v>0</v>
      </c>
      <c r="M730" s="52">
        <f t="shared" si="22"/>
        <v>23301.020000000004</v>
      </c>
      <c r="N730" s="58" t="s">
        <v>286</v>
      </c>
      <c r="O730" s="54"/>
      <c r="P730" s="81">
        <v>40323</v>
      </c>
    </row>
    <row r="731" spans="1:16" ht="18">
      <c r="A731" s="59" t="s">
        <v>1066</v>
      </c>
      <c r="B731" s="54">
        <v>2010</v>
      </c>
      <c r="C731" s="51" t="s">
        <v>1067</v>
      </c>
      <c r="D731" s="197">
        <v>5</v>
      </c>
      <c r="E731" s="68">
        <v>12620</v>
      </c>
      <c r="F731" s="68">
        <v>532.56</v>
      </c>
      <c r="G731" s="68">
        <v>0</v>
      </c>
      <c r="H731" s="68">
        <v>0</v>
      </c>
      <c r="I731" s="68">
        <v>0</v>
      </c>
      <c r="J731" s="68">
        <v>0</v>
      </c>
      <c r="K731" s="66">
        <v>0</v>
      </c>
      <c r="L731" s="66">
        <v>0</v>
      </c>
      <c r="M731" s="52">
        <f t="shared" si="22"/>
        <v>13152.56</v>
      </c>
      <c r="N731" s="58" t="s">
        <v>1068</v>
      </c>
      <c r="O731" s="54"/>
      <c r="P731" s="81">
        <v>40226</v>
      </c>
    </row>
    <row r="732" spans="1:16" ht="18">
      <c r="A732" s="59" t="s">
        <v>1277</v>
      </c>
      <c r="B732" s="54">
        <v>2010</v>
      </c>
      <c r="C732" s="51" t="s">
        <v>0</v>
      </c>
      <c r="D732" s="197">
        <v>4</v>
      </c>
      <c r="E732" s="68">
        <v>14358</v>
      </c>
      <c r="F732" s="68">
        <v>554.22</v>
      </c>
      <c r="G732" s="68">
        <v>2460.52</v>
      </c>
      <c r="H732" s="68">
        <v>0</v>
      </c>
      <c r="I732" s="68">
        <v>0</v>
      </c>
      <c r="J732" s="68">
        <v>0</v>
      </c>
      <c r="K732" s="66">
        <v>0</v>
      </c>
      <c r="L732" s="66">
        <v>0</v>
      </c>
      <c r="M732" s="52">
        <f t="shared" si="22"/>
        <v>17372.739999999998</v>
      </c>
      <c r="N732" s="58" t="s">
        <v>1</v>
      </c>
      <c r="O732" s="54"/>
      <c r="P732" s="81">
        <v>40260</v>
      </c>
    </row>
    <row r="733" spans="1:16" ht="18">
      <c r="A733" s="59" t="s">
        <v>1277</v>
      </c>
      <c r="B733" s="54">
        <v>2010</v>
      </c>
      <c r="C733" s="51" t="s">
        <v>2</v>
      </c>
      <c r="D733" s="197">
        <v>0</v>
      </c>
      <c r="E733" s="68">
        <v>0</v>
      </c>
      <c r="F733" s="68">
        <v>0</v>
      </c>
      <c r="G733" s="68">
        <v>0</v>
      </c>
      <c r="H733" s="68">
        <f>93.42+72.5+147.9+117.88</f>
        <v>431.70000000000005</v>
      </c>
      <c r="I733" s="68">
        <v>19.87</v>
      </c>
      <c r="J733" s="68">
        <f>16.12+12.51+25.53+20.34</f>
        <v>74.5</v>
      </c>
      <c r="K733" s="66">
        <v>0</v>
      </c>
      <c r="L733" s="66">
        <v>0</v>
      </c>
      <c r="M733" s="52">
        <f t="shared" si="22"/>
        <v>526.07</v>
      </c>
      <c r="N733" s="58" t="s">
        <v>1</v>
      </c>
      <c r="O733" s="54"/>
      <c r="P733" s="81">
        <v>40280</v>
      </c>
    </row>
    <row r="734" spans="1:16" ht="18">
      <c r="A734" s="59" t="s">
        <v>1277</v>
      </c>
      <c r="B734" s="54">
        <v>2010</v>
      </c>
      <c r="C734" s="51" t="s">
        <v>660</v>
      </c>
      <c r="D734" s="197">
        <v>0</v>
      </c>
      <c r="E734" s="68">
        <v>7208</v>
      </c>
      <c r="F734" s="68">
        <v>366.65</v>
      </c>
      <c r="G734" s="68">
        <v>1924.43</v>
      </c>
      <c r="H734" s="68">
        <v>216.24</v>
      </c>
      <c r="I734" s="68">
        <v>7.81</v>
      </c>
      <c r="J734" s="68">
        <v>57.23</v>
      </c>
      <c r="K734" s="66">
        <v>0</v>
      </c>
      <c r="L734" s="66">
        <v>0</v>
      </c>
      <c r="M734" s="52">
        <f t="shared" si="22"/>
        <v>9780.359999999999</v>
      </c>
      <c r="N734" s="58" t="s">
        <v>1</v>
      </c>
      <c r="O734" s="54"/>
      <c r="P734" s="81">
        <v>40322</v>
      </c>
    </row>
    <row r="735" spans="1:16" ht="9">
      <c r="A735" s="219" t="s">
        <v>1429</v>
      </c>
      <c r="B735" s="54">
        <v>2010</v>
      </c>
      <c r="C735" s="219" t="s">
        <v>1429</v>
      </c>
      <c r="D735" s="198">
        <v>1</v>
      </c>
      <c r="E735" s="118">
        <v>33531</v>
      </c>
      <c r="F735" s="118">
        <v>1679.9</v>
      </c>
      <c r="G735" s="118">
        <v>9506.95</v>
      </c>
      <c r="H735" s="118">
        <v>0</v>
      </c>
      <c r="I735" s="118">
        <v>0</v>
      </c>
      <c r="J735" s="118">
        <v>0</v>
      </c>
      <c r="K735" s="121">
        <v>0</v>
      </c>
      <c r="L735" s="121">
        <v>0</v>
      </c>
      <c r="M735" s="122">
        <f t="shared" si="22"/>
        <v>44717.850000000006</v>
      </c>
      <c r="N735" s="58" t="s">
        <v>291</v>
      </c>
      <c r="O735" s="54"/>
      <c r="P735" s="81">
        <v>40368</v>
      </c>
    </row>
    <row r="736" spans="1:16" ht="9" customHeight="1">
      <c r="A736" s="221"/>
      <c r="B736" s="54">
        <v>2010</v>
      </c>
      <c r="C736" s="221"/>
      <c r="D736" s="197">
        <v>1</v>
      </c>
      <c r="E736" s="118">
        <v>10452</v>
      </c>
      <c r="F736" s="118">
        <v>465.11</v>
      </c>
      <c r="G736" s="118">
        <v>2947.62</v>
      </c>
      <c r="H736" s="118">
        <v>69</v>
      </c>
      <c r="I736" s="118">
        <v>3.07</v>
      </c>
      <c r="J736" s="118">
        <v>19.46</v>
      </c>
      <c r="K736" s="121">
        <v>0</v>
      </c>
      <c r="L736" s="121">
        <v>0</v>
      </c>
      <c r="M736" s="122">
        <f t="shared" si="22"/>
        <v>13956.259999999998</v>
      </c>
      <c r="N736" s="58"/>
      <c r="O736" s="54" t="s">
        <v>787</v>
      </c>
      <c r="P736" s="81">
        <v>40452</v>
      </c>
    </row>
    <row r="737" spans="1:16" ht="9" customHeight="1">
      <c r="A737" s="221"/>
      <c r="B737" s="54">
        <v>2010</v>
      </c>
      <c r="C737" s="221"/>
      <c r="D737" s="197">
        <v>1</v>
      </c>
      <c r="E737" s="118">
        <v>14907</v>
      </c>
      <c r="F737" s="118">
        <v>663.36</v>
      </c>
      <c r="G737" s="118">
        <v>4204</v>
      </c>
      <c r="H737" s="118">
        <v>447</v>
      </c>
      <c r="I737" s="118">
        <v>19.89</v>
      </c>
      <c r="J737" s="118">
        <v>126.06</v>
      </c>
      <c r="K737" s="121">
        <v>0</v>
      </c>
      <c r="L737" s="121">
        <v>0</v>
      </c>
      <c r="M737" s="122">
        <f t="shared" si="22"/>
        <v>20367.31</v>
      </c>
      <c r="N737" s="58"/>
      <c r="O737" s="54" t="s">
        <v>787</v>
      </c>
      <c r="P737" s="81">
        <v>40452</v>
      </c>
    </row>
    <row r="738" spans="1:16" ht="9" customHeight="1">
      <c r="A738" s="221"/>
      <c r="B738" s="54">
        <v>2010</v>
      </c>
      <c r="C738" s="221"/>
      <c r="D738" s="197">
        <v>1</v>
      </c>
      <c r="E738" s="118">
        <v>3570</v>
      </c>
      <c r="F738" s="118">
        <v>158.87</v>
      </c>
      <c r="G738" s="118">
        <v>1006.79</v>
      </c>
      <c r="H738" s="118">
        <v>24</v>
      </c>
      <c r="I738" s="118">
        <v>1.07</v>
      </c>
      <c r="J738" s="118">
        <v>6.77</v>
      </c>
      <c r="K738" s="121">
        <v>0</v>
      </c>
      <c r="L738" s="121">
        <v>0</v>
      </c>
      <c r="M738" s="122">
        <f t="shared" si="22"/>
        <v>4767.5</v>
      </c>
      <c r="N738" s="58"/>
      <c r="O738" s="54" t="s">
        <v>787</v>
      </c>
      <c r="P738" s="81">
        <v>40452</v>
      </c>
    </row>
    <row r="739" spans="1:16" ht="9" customHeight="1">
      <c r="A739" s="221"/>
      <c r="B739" s="54">
        <v>2010</v>
      </c>
      <c r="C739" s="221"/>
      <c r="D739" s="197">
        <v>1</v>
      </c>
      <c r="E739" s="118">
        <v>924</v>
      </c>
      <c r="F739" s="118">
        <v>41.13</v>
      </c>
      <c r="G739" s="118">
        <v>260.58</v>
      </c>
      <c r="H739" s="118">
        <v>7</v>
      </c>
      <c r="I739" s="118">
        <v>0.31</v>
      </c>
      <c r="J739" s="121">
        <v>1.97</v>
      </c>
      <c r="K739" s="123">
        <v>0</v>
      </c>
      <c r="L739" s="121">
        <v>0</v>
      </c>
      <c r="M739" s="122">
        <f t="shared" si="22"/>
        <v>1234.99</v>
      </c>
      <c r="N739" s="58"/>
      <c r="O739" s="54" t="s">
        <v>787</v>
      </c>
      <c r="P739" s="81">
        <v>40452</v>
      </c>
    </row>
    <row r="740" spans="1:16" ht="9" customHeight="1">
      <c r="A740" s="221"/>
      <c r="B740" s="54">
        <v>2010</v>
      </c>
      <c r="C740" s="221"/>
      <c r="D740" s="197">
        <v>1</v>
      </c>
      <c r="E740" s="118">
        <v>8820</v>
      </c>
      <c r="F740" s="118">
        <v>392.49</v>
      </c>
      <c r="G740" s="118">
        <v>2487.37</v>
      </c>
      <c r="H740" s="118">
        <v>59</v>
      </c>
      <c r="I740" s="118">
        <v>2.63</v>
      </c>
      <c r="J740" s="121">
        <v>16.64</v>
      </c>
      <c r="K740" s="123">
        <v>0</v>
      </c>
      <c r="L740" s="121">
        <v>0</v>
      </c>
      <c r="M740" s="122">
        <f t="shared" si="22"/>
        <v>11778.13</v>
      </c>
      <c r="N740" s="58"/>
      <c r="O740" s="54" t="s">
        <v>787</v>
      </c>
      <c r="P740" s="81">
        <v>40452</v>
      </c>
    </row>
    <row r="741" spans="1:16" ht="9" customHeight="1">
      <c r="A741" s="221"/>
      <c r="B741" s="54">
        <v>2010</v>
      </c>
      <c r="C741" s="221"/>
      <c r="D741" s="197">
        <v>1</v>
      </c>
      <c r="E741" s="118">
        <v>7776</v>
      </c>
      <c r="F741" s="118">
        <v>346.03</v>
      </c>
      <c r="G741" s="118">
        <v>2192.96</v>
      </c>
      <c r="H741" s="118">
        <v>52</v>
      </c>
      <c r="I741" s="118">
        <v>2.31</v>
      </c>
      <c r="J741" s="118">
        <v>14.66</v>
      </c>
      <c r="K741" s="121">
        <v>0</v>
      </c>
      <c r="L741" s="121">
        <v>0</v>
      </c>
      <c r="M741" s="122">
        <f t="shared" si="22"/>
        <v>10383.96</v>
      </c>
      <c r="N741" s="58"/>
      <c r="O741" s="54" t="s">
        <v>787</v>
      </c>
      <c r="P741" s="81">
        <v>40452</v>
      </c>
    </row>
    <row r="742" spans="1:16" ht="9" customHeight="1">
      <c r="A742" s="221"/>
      <c r="B742" s="54">
        <v>2010</v>
      </c>
      <c r="C742" s="221"/>
      <c r="D742" s="197">
        <v>1</v>
      </c>
      <c r="E742" s="118">
        <v>69954</v>
      </c>
      <c r="F742" s="118">
        <v>3112.95</v>
      </c>
      <c r="G742" s="118">
        <v>19728.08</v>
      </c>
      <c r="H742" s="118">
        <v>467</v>
      </c>
      <c r="I742" s="118">
        <v>20.78</v>
      </c>
      <c r="J742" s="118">
        <v>131.7</v>
      </c>
      <c r="K742" s="121">
        <v>0</v>
      </c>
      <c r="L742" s="121">
        <v>0</v>
      </c>
      <c r="M742" s="122">
        <f t="shared" si="22"/>
        <v>93414.51</v>
      </c>
      <c r="N742" s="58"/>
      <c r="O742" s="54" t="s">
        <v>787</v>
      </c>
      <c r="P742" s="81">
        <v>40452</v>
      </c>
    </row>
    <row r="743" spans="1:16" ht="9" customHeight="1">
      <c r="A743" s="221"/>
      <c r="B743" s="54">
        <v>2010</v>
      </c>
      <c r="C743" s="221"/>
      <c r="D743" s="197">
        <v>1</v>
      </c>
      <c r="E743" s="118">
        <v>31086</v>
      </c>
      <c r="F743" s="118">
        <v>1383.33</v>
      </c>
      <c r="G743" s="118">
        <v>8766.72</v>
      </c>
      <c r="H743" s="118">
        <v>207</v>
      </c>
      <c r="I743" s="118">
        <v>9.21</v>
      </c>
      <c r="J743" s="121">
        <v>58.38</v>
      </c>
      <c r="K743" s="123">
        <v>0</v>
      </c>
      <c r="L743" s="121">
        <v>0</v>
      </c>
      <c r="M743" s="122">
        <f t="shared" si="22"/>
        <v>41510.64</v>
      </c>
      <c r="N743" s="58"/>
      <c r="O743" s="54" t="s">
        <v>787</v>
      </c>
      <c r="P743" s="81">
        <v>40452</v>
      </c>
    </row>
    <row r="744" spans="1:16" ht="9" customHeight="1">
      <c r="A744" s="221"/>
      <c r="B744" s="54">
        <v>2010</v>
      </c>
      <c r="C744" s="221"/>
      <c r="D744" s="197">
        <v>0</v>
      </c>
      <c r="E744" s="118">
        <v>167655</v>
      </c>
      <c r="F744" s="118">
        <v>7460.65</v>
      </c>
      <c r="G744" s="118">
        <v>47281.21</v>
      </c>
      <c r="H744" s="118">
        <v>335</v>
      </c>
      <c r="I744" s="118">
        <v>14.91</v>
      </c>
      <c r="J744" s="121">
        <v>94.48</v>
      </c>
      <c r="K744" s="123">
        <v>0</v>
      </c>
      <c r="L744" s="121">
        <v>0</v>
      </c>
      <c r="M744" s="122">
        <f t="shared" si="22"/>
        <v>222841.25</v>
      </c>
      <c r="N744" s="58"/>
      <c r="O744" s="54" t="s">
        <v>787</v>
      </c>
      <c r="P744" s="81">
        <v>40452</v>
      </c>
    </row>
    <row r="745" spans="1:16" ht="9" customHeight="1">
      <c r="A745" s="221"/>
      <c r="B745" s="54">
        <v>2010</v>
      </c>
      <c r="C745" s="221"/>
      <c r="D745" s="197">
        <v>1</v>
      </c>
      <c r="E745" s="118">
        <v>4002</v>
      </c>
      <c r="F745" s="118">
        <v>178.1</v>
      </c>
      <c r="G745" s="118">
        <v>1128.62</v>
      </c>
      <c r="H745" s="118">
        <v>27</v>
      </c>
      <c r="I745" s="118">
        <v>1.2</v>
      </c>
      <c r="J745" s="118">
        <v>7.61</v>
      </c>
      <c r="K745" s="121">
        <v>0</v>
      </c>
      <c r="L745" s="121">
        <v>0</v>
      </c>
      <c r="M745" s="122">
        <f t="shared" si="22"/>
        <v>5344.53</v>
      </c>
      <c r="N745" s="58"/>
      <c r="O745" s="54" t="s">
        <v>787</v>
      </c>
      <c r="P745" s="81">
        <v>40452</v>
      </c>
    </row>
    <row r="746" spans="1:16" ht="9" customHeight="1">
      <c r="A746" s="221"/>
      <c r="B746" s="54">
        <v>2010</v>
      </c>
      <c r="C746" s="221"/>
      <c r="D746" s="197">
        <v>1</v>
      </c>
      <c r="E746" s="118">
        <v>7656</v>
      </c>
      <c r="F746" s="118">
        <v>340.69</v>
      </c>
      <c r="G746" s="118">
        <v>2159.11</v>
      </c>
      <c r="H746" s="118">
        <v>51</v>
      </c>
      <c r="I746" s="118">
        <v>2.27</v>
      </c>
      <c r="J746" s="118">
        <v>14.38</v>
      </c>
      <c r="K746" s="121">
        <v>0</v>
      </c>
      <c r="L746" s="121">
        <v>0</v>
      </c>
      <c r="M746" s="122">
        <f t="shared" si="22"/>
        <v>10223.449999999999</v>
      </c>
      <c r="N746" s="58"/>
      <c r="O746" s="54" t="s">
        <v>787</v>
      </c>
      <c r="P746" s="81">
        <v>40452</v>
      </c>
    </row>
    <row r="747" spans="1:16" ht="9" customHeight="1">
      <c r="A747" s="221"/>
      <c r="B747" s="54">
        <v>2010</v>
      </c>
      <c r="C747" s="221"/>
      <c r="D747" s="197">
        <v>1</v>
      </c>
      <c r="E747" s="118">
        <v>7590</v>
      </c>
      <c r="F747" s="118">
        <v>337.76</v>
      </c>
      <c r="G747" s="118">
        <v>2140.49</v>
      </c>
      <c r="H747" s="118">
        <v>51</v>
      </c>
      <c r="I747" s="118">
        <v>2.27</v>
      </c>
      <c r="J747" s="118">
        <v>14.38</v>
      </c>
      <c r="K747" s="121">
        <v>0</v>
      </c>
      <c r="L747" s="121">
        <v>0</v>
      </c>
      <c r="M747" s="122">
        <f t="shared" si="22"/>
        <v>10135.9</v>
      </c>
      <c r="N747" s="58"/>
      <c r="O747" s="54" t="s">
        <v>787</v>
      </c>
      <c r="P747" s="81">
        <v>40452</v>
      </c>
    </row>
    <row r="748" spans="1:16" ht="9" customHeight="1">
      <c r="A748" s="221"/>
      <c r="B748" s="54">
        <v>2010</v>
      </c>
      <c r="C748" s="221"/>
      <c r="D748" s="197">
        <v>1</v>
      </c>
      <c r="E748" s="118">
        <v>7602</v>
      </c>
      <c r="F748" s="118">
        <v>338.29</v>
      </c>
      <c r="G748" s="118">
        <v>2143.88</v>
      </c>
      <c r="H748" s="118">
        <v>51</v>
      </c>
      <c r="I748" s="118">
        <v>2.27</v>
      </c>
      <c r="J748" s="118">
        <v>14.38</v>
      </c>
      <c r="K748" s="121">
        <v>0</v>
      </c>
      <c r="L748" s="121">
        <v>0</v>
      </c>
      <c r="M748" s="122">
        <f t="shared" si="22"/>
        <v>10151.82</v>
      </c>
      <c r="N748" s="58"/>
      <c r="O748" s="54" t="s">
        <v>787</v>
      </c>
      <c r="P748" s="81">
        <v>40452</v>
      </c>
    </row>
    <row r="749" spans="1:16" ht="9" customHeight="1">
      <c r="A749" s="221"/>
      <c r="B749" s="54">
        <v>2010</v>
      </c>
      <c r="C749" s="221"/>
      <c r="D749" s="197">
        <v>1</v>
      </c>
      <c r="E749" s="118">
        <v>7590</v>
      </c>
      <c r="F749" s="118">
        <v>337.76</v>
      </c>
      <c r="G749" s="118">
        <v>2140.49</v>
      </c>
      <c r="H749" s="118">
        <v>51</v>
      </c>
      <c r="I749" s="118">
        <v>2.27</v>
      </c>
      <c r="J749" s="118">
        <v>14.38</v>
      </c>
      <c r="K749" s="121">
        <v>0</v>
      </c>
      <c r="L749" s="121">
        <v>0</v>
      </c>
      <c r="M749" s="122">
        <f t="shared" si="22"/>
        <v>10135.9</v>
      </c>
      <c r="N749" s="58"/>
      <c r="O749" s="54" t="s">
        <v>787</v>
      </c>
      <c r="P749" s="81">
        <v>40452</v>
      </c>
    </row>
    <row r="750" spans="1:16" ht="9" customHeight="1">
      <c r="A750" s="221"/>
      <c r="B750" s="54">
        <v>2010</v>
      </c>
      <c r="C750" s="221"/>
      <c r="D750" s="197">
        <v>1</v>
      </c>
      <c r="E750" s="118">
        <v>7854</v>
      </c>
      <c r="F750" s="118">
        <v>349.51</v>
      </c>
      <c r="G750" s="118">
        <v>2214.95</v>
      </c>
      <c r="H750" s="118">
        <v>52</v>
      </c>
      <c r="I750" s="118">
        <v>2.31</v>
      </c>
      <c r="J750" s="118">
        <v>14.66</v>
      </c>
      <c r="K750" s="121">
        <v>0</v>
      </c>
      <c r="L750" s="121">
        <v>0</v>
      </c>
      <c r="M750" s="122">
        <f t="shared" si="22"/>
        <v>10487.429999999998</v>
      </c>
      <c r="N750" s="58"/>
      <c r="O750" s="54" t="s">
        <v>787</v>
      </c>
      <c r="P750" s="81">
        <v>40452</v>
      </c>
    </row>
    <row r="751" spans="1:16" ht="9" customHeight="1">
      <c r="A751" s="221"/>
      <c r="B751" s="54">
        <v>2010</v>
      </c>
      <c r="C751" s="221"/>
      <c r="D751" s="197">
        <v>1</v>
      </c>
      <c r="E751" s="118">
        <v>7776</v>
      </c>
      <c r="F751" s="118">
        <v>346.04</v>
      </c>
      <c r="G751" s="118">
        <v>2192.95</v>
      </c>
      <c r="H751" s="118">
        <v>52</v>
      </c>
      <c r="I751" s="118">
        <v>2.31</v>
      </c>
      <c r="J751" s="118">
        <v>14.66</v>
      </c>
      <c r="K751" s="121">
        <v>0</v>
      </c>
      <c r="L751" s="121">
        <v>0</v>
      </c>
      <c r="M751" s="122">
        <f t="shared" si="22"/>
        <v>10383.96</v>
      </c>
      <c r="N751" s="58"/>
      <c r="O751" s="54" t="s">
        <v>787</v>
      </c>
      <c r="P751" s="81">
        <v>40452</v>
      </c>
    </row>
    <row r="752" spans="1:16" ht="9" customHeight="1">
      <c r="A752" s="221"/>
      <c r="B752" s="54">
        <v>2010</v>
      </c>
      <c r="C752" s="221"/>
      <c r="D752" s="197">
        <v>1</v>
      </c>
      <c r="E752" s="118">
        <v>7770</v>
      </c>
      <c r="F752" s="118">
        <v>345.77</v>
      </c>
      <c r="G752" s="118">
        <v>2191.26</v>
      </c>
      <c r="H752" s="118">
        <v>52</v>
      </c>
      <c r="I752" s="118">
        <v>2.31</v>
      </c>
      <c r="J752" s="118">
        <v>14.66</v>
      </c>
      <c r="K752" s="121">
        <v>0</v>
      </c>
      <c r="L752" s="121">
        <v>0</v>
      </c>
      <c r="M752" s="122">
        <f t="shared" si="22"/>
        <v>10376</v>
      </c>
      <c r="N752" s="58"/>
      <c r="O752" s="54" t="s">
        <v>787</v>
      </c>
      <c r="P752" s="81">
        <v>40452</v>
      </c>
    </row>
    <row r="753" spans="1:16" ht="9" customHeight="1">
      <c r="A753" s="221"/>
      <c r="B753" s="54">
        <v>2010</v>
      </c>
      <c r="C753" s="221"/>
      <c r="D753" s="197">
        <v>1</v>
      </c>
      <c r="E753" s="118">
        <v>7896</v>
      </c>
      <c r="F753" s="118">
        <v>351.38</v>
      </c>
      <c r="G753" s="118">
        <v>2226.79</v>
      </c>
      <c r="H753" s="118">
        <v>52</v>
      </c>
      <c r="I753" s="118">
        <v>2.31</v>
      </c>
      <c r="J753" s="118">
        <v>14.66</v>
      </c>
      <c r="K753" s="121">
        <v>0</v>
      </c>
      <c r="L753" s="121">
        <v>0</v>
      </c>
      <c r="M753" s="122">
        <f t="shared" si="22"/>
        <v>10543.139999999998</v>
      </c>
      <c r="N753" s="58"/>
      <c r="O753" s="54" t="s">
        <v>787</v>
      </c>
      <c r="P753" s="81">
        <v>40452</v>
      </c>
    </row>
    <row r="754" spans="1:16" ht="9" customHeight="1">
      <c r="A754" s="221"/>
      <c r="B754" s="54">
        <v>2010</v>
      </c>
      <c r="C754" s="221"/>
      <c r="D754" s="197">
        <v>1</v>
      </c>
      <c r="E754" s="118">
        <v>7998</v>
      </c>
      <c r="F754" s="118">
        <v>355.9</v>
      </c>
      <c r="G754" s="118">
        <v>2255.56</v>
      </c>
      <c r="H754" s="118">
        <v>53</v>
      </c>
      <c r="I754" s="118">
        <v>2.36</v>
      </c>
      <c r="J754" s="118">
        <v>14.95</v>
      </c>
      <c r="K754" s="121">
        <v>0</v>
      </c>
      <c r="L754" s="121">
        <v>0</v>
      </c>
      <c r="M754" s="122">
        <f t="shared" si="22"/>
        <v>10679.77</v>
      </c>
      <c r="N754" s="58"/>
      <c r="O754" s="54" t="s">
        <v>787</v>
      </c>
      <c r="P754" s="81">
        <v>40452</v>
      </c>
    </row>
    <row r="755" spans="1:16" ht="9" customHeight="1">
      <c r="A755" s="221"/>
      <c r="B755" s="54">
        <v>2010</v>
      </c>
      <c r="C755" s="221"/>
      <c r="D755" s="197">
        <v>1</v>
      </c>
      <c r="E755" s="118">
        <v>7740</v>
      </c>
      <c r="F755" s="118">
        <v>344.43</v>
      </c>
      <c r="G755" s="118">
        <v>2182.8</v>
      </c>
      <c r="H755" s="118">
        <v>52</v>
      </c>
      <c r="I755" s="118">
        <v>2.31</v>
      </c>
      <c r="J755" s="118">
        <v>14.66</v>
      </c>
      <c r="K755" s="121">
        <v>0</v>
      </c>
      <c r="L755" s="121">
        <v>0</v>
      </c>
      <c r="M755" s="122">
        <f t="shared" si="22"/>
        <v>10336.199999999999</v>
      </c>
      <c r="N755" s="58"/>
      <c r="O755" s="54" t="s">
        <v>787</v>
      </c>
      <c r="P755" s="81">
        <v>40452</v>
      </c>
    </row>
    <row r="756" spans="1:16" ht="9" customHeight="1">
      <c r="A756" s="221"/>
      <c r="B756" s="54">
        <v>2010</v>
      </c>
      <c r="C756" s="221"/>
      <c r="D756" s="197">
        <v>1</v>
      </c>
      <c r="E756" s="118">
        <v>16284</v>
      </c>
      <c r="F756" s="118">
        <v>724.63</v>
      </c>
      <c r="G756" s="118">
        <v>4592.33</v>
      </c>
      <c r="H756" s="118">
        <v>108</v>
      </c>
      <c r="I756" s="118">
        <v>4.81</v>
      </c>
      <c r="J756" s="118">
        <v>30.46</v>
      </c>
      <c r="K756" s="121">
        <v>0</v>
      </c>
      <c r="L756" s="121">
        <v>0</v>
      </c>
      <c r="M756" s="122">
        <f t="shared" si="22"/>
        <v>21744.23</v>
      </c>
      <c r="N756" s="58"/>
      <c r="O756" s="54" t="s">
        <v>787</v>
      </c>
      <c r="P756" s="81">
        <v>40452</v>
      </c>
    </row>
    <row r="757" spans="1:16" ht="9" customHeight="1">
      <c r="A757" s="221"/>
      <c r="B757" s="54">
        <v>2010</v>
      </c>
      <c r="C757" s="221"/>
      <c r="D757" s="197">
        <v>1</v>
      </c>
      <c r="E757" s="118">
        <v>16296</v>
      </c>
      <c r="F757" s="118">
        <v>725.16</v>
      </c>
      <c r="G757" s="118">
        <v>4595.72</v>
      </c>
      <c r="H757" s="118">
        <v>108</v>
      </c>
      <c r="I757" s="118">
        <v>4.81</v>
      </c>
      <c r="J757" s="118">
        <v>30.46</v>
      </c>
      <c r="K757" s="121">
        <v>0</v>
      </c>
      <c r="L757" s="121">
        <v>0</v>
      </c>
      <c r="M757" s="122">
        <f t="shared" si="22"/>
        <v>21760.15</v>
      </c>
      <c r="N757" s="58"/>
      <c r="O757" s="54" t="s">
        <v>787</v>
      </c>
      <c r="P757" s="81">
        <v>40452</v>
      </c>
    </row>
    <row r="758" spans="1:16" ht="9" customHeight="1">
      <c r="A758" s="221"/>
      <c r="B758" s="54">
        <v>2010</v>
      </c>
      <c r="C758" s="221"/>
      <c r="D758" s="197">
        <v>1</v>
      </c>
      <c r="E758" s="118">
        <v>11142</v>
      </c>
      <c r="F758" s="118">
        <v>495.82</v>
      </c>
      <c r="G758" s="118">
        <v>3142.21</v>
      </c>
      <c r="H758" s="118">
        <v>75</v>
      </c>
      <c r="I758" s="118">
        <v>3.34</v>
      </c>
      <c r="J758" s="118">
        <v>21.15</v>
      </c>
      <c r="K758" s="121">
        <v>0</v>
      </c>
      <c r="L758" s="121">
        <v>0</v>
      </c>
      <c r="M758" s="122">
        <f t="shared" si="22"/>
        <v>14879.519999999999</v>
      </c>
      <c r="N758" s="58"/>
      <c r="O758" s="54" t="s">
        <v>787</v>
      </c>
      <c r="P758" s="81">
        <v>40452</v>
      </c>
    </row>
    <row r="759" spans="1:16" ht="9" customHeight="1">
      <c r="A759" s="221"/>
      <c r="B759" s="54">
        <v>2010</v>
      </c>
      <c r="C759" s="221"/>
      <c r="D759" s="197">
        <v>1</v>
      </c>
      <c r="E759" s="118">
        <v>11688</v>
      </c>
      <c r="F759" s="118">
        <v>520.11</v>
      </c>
      <c r="G759" s="118">
        <v>3296.19</v>
      </c>
      <c r="H759" s="118">
        <v>77</v>
      </c>
      <c r="I759" s="118">
        <v>3.43</v>
      </c>
      <c r="J759" s="118">
        <v>21.72</v>
      </c>
      <c r="K759" s="121">
        <v>0</v>
      </c>
      <c r="L759" s="121">
        <v>0</v>
      </c>
      <c r="M759" s="122">
        <f t="shared" si="22"/>
        <v>15606.45</v>
      </c>
      <c r="N759" s="58"/>
      <c r="O759" s="54" t="s">
        <v>787</v>
      </c>
      <c r="P759" s="81">
        <v>40452</v>
      </c>
    </row>
    <row r="760" spans="1:16" ht="9" customHeight="1">
      <c r="A760" s="221"/>
      <c r="B760" s="54">
        <v>2010</v>
      </c>
      <c r="C760" s="221"/>
      <c r="D760" s="197">
        <v>1</v>
      </c>
      <c r="E760" s="118">
        <v>12948</v>
      </c>
      <c r="F760" s="118">
        <v>576.18</v>
      </c>
      <c r="G760" s="118">
        <v>3651.53</v>
      </c>
      <c r="H760" s="118">
        <v>87</v>
      </c>
      <c r="I760" s="118">
        <v>3.87</v>
      </c>
      <c r="J760" s="118">
        <v>24.54</v>
      </c>
      <c r="K760" s="121">
        <v>0</v>
      </c>
      <c r="L760" s="121">
        <v>0</v>
      </c>
      <c r="M760" s="122">
        <f t="shared" si="22"/>
        <v>17291.12</v>
      </c>
      <c r="N760" s="58"/>
      <c r="O760" s="54" t="s">
        <v>787</v>
      </c>
      <c r="P760" s="81">
        <v>40452</v>
      </c>
    </row>
    <row r="761" spans="1:16" ht="9" customHeight="1">
      <c r="A761" s="221"/>
      <c r="B761" s="54">
        <v>2010</v>
      </c>
      <c r="C761" s="221"/>
      <c r="D761" s="197">
        <v>1</v>
      </c>
      <c r="E761" s="118">
        <v>13116</v>
      </c>
      <c r="F761" s="118">
        <v>583.65</v>
      </c>
      <c r="G761" s="118">
        <v>3698.91</v>
      </c>
      <c r="H761" s="118">
        <v>88</v>
      </c>
      <c r="I761" s="118">
        <v>3.92</v>
      </c>
      <c r="J761" s="118">
        <v>24.82</v>
      </c>
      <c r="K761" s="121">
        <v>0</v>
      </c>
      <c r="L761" s="121">
        <v>0</v>
      </c>
      <c r="M761" s="122">
        <f t="shared" si="22"/>
        <v>17515.299999999996</v>
      </c>
      <c r="N761" s="58"/>
      <c r="O761" s="54" t="s">
        <v>787</v>
      </c>
      <c r="P761" s="81">
        <v>40452</v>
      </c>
    </row>
    <row r="762" spans="1:16" ht="9" customHeight="1">
      <c r="A762" s="221"/>
      <c r="B762" s="54">
        <v>2010</v>
      </c>
      <c r="C762" s="221"/>
      <c r="D762" s="197">
        <v>1</v>
      </c>
      <c r="E762" s="118">
        <v>15540</v>
      </c>
      <c r="F762" s="118">
        <v>691.53</v>
      </c>
      <c r="G762" s="118">
        <v>4382.51</v>
      </c>
      <c r="H762" s="118">
        <v>104</v>
      </c>
      <c r="I762" s="118">
        <v>4.63</v>
      </c>
      <c r="J762" s="118">
        <v>29.33</v>
      </c>
      <c r="K762" s="121">
        <v>0</v>
      </c>
      <c r="L762" s="121">
        <v>0</v>
      </c>
      <c r="M762" s="122">
        <f t="shared" si="22"/>
        <v>20752.000000000004</v>
      </c>
      <c r="N762" s="58"/>
      <c r="O762" s="54" t="s">
        <v>787</v>
      </c>
      <c r="P762" s="81">
        <v>40452</v>
      </c>
    </row>
    <row r="763" spans="1:16" ht="9" customHeight="1">
      <c r="A763" s="221"/>
      <c r="B763" s="54">
        <v>2010</v>
      </c>
      <c r="C763" s="221"/>
      <c r="D763" s="197">
        <v>1</v>
      </c>
      <c r="E763" s="118">
        <v>11394</v>
      </c>
      <c r="F763" s="118">
        <v>507.04</v>
      </c>
      <c r="G763" s="118">
        <v>3213.28</v>
      </c>
      <c r="H763" s="118">
        <v>76</v>
      </c>
      <c r="I763" s="118">
        <v>3.38</v>
      </c>
      <c r="J763" s="118">
        <v>21.43</v>
      </c>
      <c r="K763" s="121">
        <v>0</v>
      </c>
      <c r="L763" s="121">
        <v>0</v>
      </c>
      <c r="M763" s="122">
        <f t="shared" si="22"/>
        <v>15215.130000000001</v>
      </c>
      <c r="N763" s="58"/>
      <c r="O763" s="54" t="s">
        <v>787</v>
      </c>
      <c r="P763" s="81">
        <v>40452</v>
      </c>
    </row>
    <row r="764" spans="1:16" ht="9" customHeight="1">
      <c r="A764" s="222"/>
      <c r="B764" s="54">
        <v>2010</v>
      </c>
      <c r="C764" s="222"/>
      <c r="D764" s="197">
        <v>1</v>
      </c>
      <c r="E764" s="118">
        <v>9750</v>
      </c>
      <c r="F764" s="118">
        <v>433.87</v>
      </c>
      <c r="G764" s="118">
        <v>2749.65</v>
      </c>
      <c r="H764" s="118">
        <v>65</v>
      </c>
      <c r="I764" s="118">
        <v>2.89</v>
      </c>
      <c r="J764" s="118">
        <v>18.33</v>
      </c>
      <c r="K764" s="121">
        <v>0</v>
      </c>
      <c r="L764" s="121">
        <v>0</v>
      </c>
      <c r="M764" s="122">
        <f t="shared" si="22"/>
        <v>13019.74</v>
      </c>
      <c r="N764" s="58"/>
      <c r="O764" s="54" t="s">
        <v>787</v>
      </c>
      <c r="P764" s="81">
        <v>40452</v>
      </c>
    </row>
    <row r="765" spans="1:16" ht="9" customHeight="1">
      <c r="A765" s="222"/>
      <c r="B765" s="54">
        <v>2010</v>
      </c>
      <c r="C765" s="222"/>
      <c r="D765" s="197">
        <v>1</v>
      </c>
      <c r="E765" s="118">
        <v>11946</v>
      </c>
      <c r="F765" s="118">
        <v>531.6</v>
      </c>
      <c r="G765" s="118">
        <v>3368.95</v>
      </c>
      <c r="H765" s="118">
        <v>80</v>
      </c>
      <c r="I765" s="118">
        <v>3.56</v>
      </c>
      <c r="J765" s="118">
        <v>22.56</v>
      </c>
      <c r="K765" s="121">
        <v>0</v>
      </c>
      <c r="L765" s="121">
        <v>0</v>
      </c>
      <c r="M765" s="122">
        <f t="shared" si="22"/>
        <v>15952.669999999998</v>
      </c>
      <c r="N765" s="58"/>
      <c r="O765" s="54" t="s">
        <v>787</v>
      </c>
      <c r="P765" s="81">
        <v>40452</v>
      </c>
    </row>
    <row r="766" spans="1:16" ht="9" customHeight="1">
      <c r="A766" s="222"/>
      <c r="B766" s="54">
        <v>2010</v>
      </c>
      <c r="C766" s="222"/>
      <c r="D766" s="197">
        <v>1</v>
      </c>
      <c r="E766" s="118">
        <v>12096</v>
      </c>
      <c r="F766" s="118">
        <v>538.28</v>
      </c>
      <c r="G766" s="118">
        <v>3411.25</v>
      </c>
      <c r="H766" s="118">
        <v>80</v>
      </c>
      <c r="I766" s="118">
        <v>3.56</v>
      </c>
      <c r="J766" s="118">
        <v>22.56</v>
      </c>
      <c r="K766" s="121">
        <v>0</v>
      </c>
      <c r="L766" s="121">
        <v>0</v>
      </c>
      <c r="M766" s="122">
        <f t="shared" si="22"/>
        <v>16151.65</v>
      </c>
      <c r="N766" s="58"/>
      <c r="O766" s="54" t="s">
        <v>787</v>
      </c>
      <c r="P766" s="81">
        <v>40452</v>
      </c>
    </row>
    <row r="767" spans="1:16" ht="9" customHeight="1">
      <c r="A767" s="222"/>
      <c r="B767" s="54">
        <v>2010</v>
      </c>
      <c r="C767" s="222"/>
      <c r="D767" s="197">
        <v>1</v>
      </c>
      <c r="E767" s="118">
        <v>12582</v>
      </c>
      <c r="F767" s="118">
        <v>559.9</v>
      </c>
      <c r="G767" s="118">
        <v>3548.31</v>
      </c>
      <c r="H767" s="118">
        <v>84</v>
      </c>
      <c r="I767" s="118">
        <v>3.74</v>
      </c>
      <c r="J767" s="118">
        <v>23.69</v>
      </c>
      <c r="K767" s="121">
        <v>0</v>
      </c>
      <c r="L767" s="121">
        <v>0</v>
      </c>
      <c r="M767" s="122">
        <f t="shared" si="22"/>
        <v>16801.64</v>
      </c>
      <c r="N767" s="58"/>
      <c r="O767" s="54" t="s">
        <v>787</v>
      </c>
      <c r="P767" s="81">
        <v>40452</v>
      </c>
    </row>
    <row r="768" spans="1:16" ht="9" customHeight="1">
      <c r="A768" s="222"/>
      <c r="B768" s="54">
        <v>2010</v>
      </c>
      <c r="C768" s="222"/>
      <c r="D768" s="197">
        <v>1</v>
      </c>
      <c r="E768" s="118">
        <v>7962</v>
      </c>
      <c r="F768" s="118">
        <v>354.31</v>
      </c>
      <c r="G768" s="118">
        <v>2245.4</v>
      </c>
      <c r="H768" s="118">
        <v>53</v>
      </c>
      <c r="I768" s="118">
        <v>2.36</v>
      </c>
      <c r="J768" s="118">
        <v>14.95</v>
      </c>
      <c r="K768" s="121">
        <v>0</v>
      </c>
      <c r="L768" s="121">
        <v>0</v>
      </c>
      <c r="M768" s="122">
        <f t="shared" si="22"/>
        <v>10632.02</v>
      </c>
      <c r="N768" s="58"/>
      <c r="O768" s="54" t="s">
        <v>787</v>
      </c>
      <c r="P768" s="81">
        <v>40452</v>
      </c>
    </row>
    <row r="769" spans="1:16" ht="9" customHeight="1">
      <c r="A769" s="222"/>
      <c r="B769" s="54">
        <v>2010</v>
      </c>
      <c r="C769" s="222"/>
      <c r="D769" s="197">
        <v>1</v>
      </c>
      <c r="E769" s="118">
        <v>7926</v>
      </c>
      <c r="F769" s="118">
        <v>352.7</v>
      </c>
      <c r="G769" s="118">
        <v>2235.25</v>
      </c>
      <c r="H769" s="118">
        <v>53</v>
      </c>
      <c r="I769" s="118">
        <v>2.36</v>
      </c>
      <c r="J769" s="118">
        <v>14.95</v>
      </c>
      <c r="K769" s="121">
        <v>0</v>
      </c>
      <c r="L769" s="121">
        <v>0</v>
      </c>
      <c r="M769" s="122">
        <f t="shared" si="22"/>
        <v>10584.260000000002</v>
      </c>
      <c r="N769" s="58"/>
      <c r="O769" s="54" t="s">
        <v>787</v>
      </c>
      <c r="P769" s="81">
        <v>40452</v>
      </c>
    </row>
    <row r="770" spans="1:16" ht="9" customHeight="1">
      <c r="A770" s="222"/>
      <c r="B770" s="54">
        <v>2010</v>
      </c>
      <c r="C770" s="222"/>
      <c r="D770" s="197">
        <v>1</v>
      </c>
      <c r="E770" s="118">
        <v>8058</v>
      </c>
      <c r="F770" s="118">
        <v>358.57</v>
      </c>
      <c r="G770" s="118">
        <v>2272.48</v>
      </c>
      <c r="H770" s="118">
        <v>53</v>
      </c>
      <c r="I770" s="118">
        <v>2.36</v>
      </c>
      <c r="J770" s="118">
        <v>14.95</v>
      </c>
      <c r="K770" s="121">
        <v>0</v>
      </c>
      <c r="L770" s="121">
        <v>0</v>
      </c>
      <c r="M770" s="122">
        <f t="shared" si="22"/>
        <v>10759.36</v>
      </c>
      <c r="N770" s="58"/>
      <c r="O770" s="54" t="s">
        <v>787</v>
      </c>
      <c r="P770" s="81">
        <v>40452</v>
      </c>
    </row>
    <row r="771" spans="1:16" ht="9" customHeight="1">
      <c r="A771" s="222"/>
      <c r="B771" s="54">
        <v>2010</v>
      </c>
      <c r="C771" s="222"/>
      <c r="D771" s="197">
        <v>1</v>
      </c>
      <c r="E771" s="118">
        <v>1800</v>
      </c>
      <c r="F771" s="118">
        <v>80.11</v>
      </c>
      <c r="G771" s="118">
        <v>507.63</v>
      </c>
      <c r="H771" s="118">
        <v>12</v>
      </c>
      <c r="I771" s="118">
        <v>0.53</v>
      </c>
      <c r="J771" s="118">
        <v>3.38</v>
      </c>
      <c r="K771" s="121">
        <v>0</v>
      </c>
      <c r="L771" s="121">
        <v>0</v>
      </c>
      <c r="M771" s="122">
        <f t="shared" si="22"/>
        <v>2403.65</v>
      </c>
      <c r="N771" s="58"/>
      <c r="O771" s="54" t="s">
        <v>787</v>
      </c>
      <c r="P771" s="81">
        <v>40452</v>
      </c>
    </row>
    <row r="772" spans="1:16" ht="9" customHeight="1">
      <c r="A772" s="222"/>
      <c r="B772" s="54">
        <v>2010</v>
      </c>
      <c r="C772" s="222"/>
      <c r="D772" s="70">
        <v>1</v>
      </c>
      <c r="E772" s="118">
        <v>74535</v>
      </c>
      <c r="F772" s="118">
        <v>3316.81</v>
      </c>
      <c r="G772" s="124">
        <v>21019.99</v>
      </c>
      <c r="H772" s="118">
        <v>149</v>
      </c>
      <c r="I772" s="118">
        <v>6.63</v>
      </c>
      <c r="J772" s="118">
        <v>42.02</v>
      </c>
      <c r="K772" s="121">
        <v>0</v>
      </c>
      <c r="L772" s="121">
        <v>0</v>
      </c>
      <c r="M772" s="122">
        <f t="shared" si="22"/>
        <v>99069.45000000001</v>
      </c>
      <c r="N772" s="58"/>
      <c r="O772" s="54" t="s">
        <v>787</v>
      </c>
      <c r="P772" s="81">
        <v>40452</v>
      </c>
    </row>
    <row r="773" spans="1:16" ht="9">
      <c r="A773" s="59" t="s">
        <v>1005</v>
      </c>
      <c r="B773" s="54">
        <v>2010</v>
      </c>
      <c r="C773" s="51" t="s">
        <v>1006</v>
      </c>
      <c r="D773" s="70">
        <v>1</v>
      </c>
      <c r="E773" s="68">
        <v>8310</v>
      </c>
      <c r="F773" s="68">
        <v>415.5</v>
      </c>
      <c r="G773" s="71">
        <v>2355.89</v>
      </c>
      <c r="H773" s="68">
        <v>56</v>
      </c>
      <c r="I773" s="68">
        <v>2.8</v>
      </c>
      <c r="J773" s="68">
        <v>15.88</v>
      </c>
      <c r="K773" s="66">
        <v>0</v>
      </c>
      <c r="L773" s="66">
        <v>0</v>
      </c>
      <c r="M773" s="52">
        <f t="shared" si="22"/>
        <v>11156.069999999998</v>
      </c>
      <c r="N773" s="58"/>
      <c r="O773" s="54" t="s">
        <v>1007</v>
      </c>
      <c r="P773" s="81">
        <v>40473</v>
      </c>
    </row>
    <row r="774" spans="1:16" ht="9">
      <c r="A774" s="59" t="s">
        <v>1137</v>
      </c>
      <c r="B774" s="54">
        <v>2010</v>
      </c>
      <c r="C774" s="51" t="s">
        <v>1008</v>
      </c>
      <c r="D774" s="70">
        <v>1</v>
      </c>
      <c r="E774" s="68">
        <v>3042</v>
      </c>
      <c r="F774" s="68">
        <v>152.1</v>
      </c>
      <c r="G774" s="71">
        <v>862.41</v>
      </c>
      <c r="H774" s="68">
        <v>20</v>
      </c>
      <c r="I774" s="68">
        <v>1</v>
      </c>
      <c r="J774" s="68">
        <v>5.67</v>
      </c>
      <c r="K774" s="66">
        <v>0</v>
      </c>
      <c r="L774" s="66">
        <v>0</v>
      </c>
      <c r="M774" s="52">
        <f>SUM(E774:L774)</f>
        <v>4083.18</v>
      </c>
      <c r="N774" s="58"/>
      <c r="O774" s="54" t="s">
        <v>1007</v>
      </c>
      <c r="P774" s="81">
        <v>40473</v>
      </c>
    </row>
    <row r="775" spans="1:16" ht="9">
      <c r="A775" s="59" t="s">
        <v>1115</v>
      </c>
      <c r="B775" s="54">
        <v>2010</v>
      </c>
      <c r="C775" s="51" t="s">
        <v>1009</v>
      </c>
      <c r="D775" s="70">
        <v>1</v>
      </c>
      <c r="E775" s="68">
        <v>5376</v>
      </c>
      <c r="F775" s="68">
        <v>268.8</v>
      </c>
      <c r="G775" s="71">
        <v>1524.1</v>
      </c>
      <c r="H775" s="68">
        <v>36</v>
      </c>
      <c r="I775" s="68">
        <v>1.8</v>
      </c>
      <c r="J775" s="68">
        <v>10.21</v>
      </c>
      <c r="K775" s="66">
        <v>0</v>
      </c>
      <c r="L775" s="66">
        <v>0</v>
      </c>
      <c r="M775" s="52">
        <f t="shared" si="22"/>
        <v>7216.91</v>
      </c>
      <c r="N775" s="58"/>
      <c r="O775" s="54" t="s">
        <v>1007</v>
      </c>
      <c r="P775" s="81">
        <v>40473</v>
      </c>
    </row>
    <row r="776" spans="1:16" ht="18">
      <c r="A776" s="59" t="s">
        <v>277</v>
      </c>
      <c r="B776" s="54">
        <v>2010</v>
      </c>
      <c r="C776" s="51" t="s">
        <v>278</v>
      </c>
      <c r="D776" s="197">
        <v>2</v>
      </c>
      <c r="E776" s="68">
        <f>5947+4425</f>
        <v>10372</v>
      </c>
      <c r="F776" s="68">
        <f>331.25+246.47</f>
        <v>577.72</v>
      </c>
      <c r="G776" s="68">
        <f>1318.43+981.01</f>
        <v>2299.44</v>
      </c>
      <c r="H776" s="68">
        <v>0</v>
      </c>
      <c r="I776" s="68">
        <v>0</v>
      </c>
      <c r="J776" s="68">
        <v>0</v>
      </c>
      <c r="K776" s="66">
        <v>0</v>
      </c>
      <c r="L776" s="66">
        <v>0</v>
      </c>
      <c r="M776" s="52">
        <f t="shared" si="22"/>
        <v>13249.16</v>
      </c>
      <c r="N776" s="58" t="s">
        <v>279</v>
      </c>
      <c r="O776" s="54"/>
      <c r="P776" s="81">
        <v>40294</v>
      </c>
    </row>
    <row r="777" spans="1:16" ht="9">
      <c r="A777" s="37" t="s">
        <v>1185</v>
      </c>
      <c r="B777" s="64">
        <v>2010</v>
      </c>
      <c r="C777" s="80" t="s">
        <v>1186</v>
      </c>
      <c r="D777" s="64">
        <v>1</v>
      </c>
      <c r="E777" s="76">
        <v>2179</v>
      </c>
      <c r="F777" s="76">
        <v>90.65</v>
      </c>
      <c r="G777" s="76">
        <v>578.76</v>
      </c>
      <c r="H777" s="76">
        <f>10.77+3.59</f>
        <v>14.36</v>
      </c>
      <c r="I777" s="76">
        <f>0.45+0.15</f>
        <v>0.6</v>
      </c>
      <c r="J777" s="76">
        <f>2.86+0.95</f>
        <v>3.8099999999999996</v>
      </c>
      <c r="K777" s="77"/>
      <c r="L777" s="77"/>
      <c r="M777" s="76">
        <f t="shared" si="22"/>
        <v>2867.18</v>
      </c>
      <c r="N777" s="78" t="s">
        <v>1187</v>
      </c>
      <c r="O777" s="64"/>
      <c r="P777" s="79">
        <v>40422</v>
      </c>
    </row>
    <row r="778" spans="1:16" ht="9">
      <c r="A778" s="37" t="s">
        <v>1185</v>
      </c>
      <c r="B778" s="64">
        <v>2010</v>
      </c>
      <c r="C778" s="80" t="s">
        <v>1188</v>
      </c>
      <c r="D778" s="64">
        <v>1</v>
      </c>
      <c r="E778" s="76">
        <v>5904</v>
      </c>
      <c r="F778" s="76">
        <v>245.61</v>
      </c>
      <c r="G778" s="76">
        <v>1568.15</v>
      </c>
      <c r="H778" s="76">
        <f>29.73+9.91</f>
        <v>39.64</v>
      </c>
      <c r="I778" s="76">
        <f>1.23+0.41</f>
        <v>1.64</v>
      </c>
      <c r="J778" s="76">
        <f>7.9+2.63</f>
        <v>10.530000000000001</v>
      </c>
      <c r="K778" s="77"/>
      <c r="L778" s="77"/>
      <c r="M778" s="76">
        <f t="shared" si="22"/>
        <v>7769.570000000001</v>
      </c>
      <c r="N778" s="78" t="s">
        <v>1187</v>
      </c>
      <c r="O778" s="64"/>
      <c r="P778" s="79">
        <v>40422</v>
      </c>
    </row>
    <row r="779" spans="1:16" ht="9">
      <c r="A779" s="37" t="s">
        <v>1189</v>
      </c>
      <c r="B779" s="64">
        <v>2010</v>
      </c>
      <c r="C779" s="80" t="s">
        <v>1190</v>
      </c>
      <c r="D779" s="64">
        <v>1</v>
      </c>
      <c r="E779" s="76">
        <v>6025</v>
      </c>
      <c r="F779" s="76">
        <v>250.64</v>
      </c>
      <c r="G779" s="76">
        <v>1600.29</v>
      </c>
      <c r="H779" s="76">
        <f>30.49+9.83</f>
        <v>40.32</v>
      </c>
      <c r="I779" s="76">
        <f>1.27+0.41</f>
        <v>1.68</v>
      </c>
      <c r="J779" s="76">
        <f>8.1+2.61</f>
        <v>10.709999999999999</v>
      </c>
      <c r="K779" s="77"/>
      <c r="L779" s="77"/>
      <c r="M779" s="76">
        <f t="shared" si="22"/>
        <v>7928.64</v>
      </c>
      <c r="N779" s="78" t="s">
        <v>1187</v>
      </c>
      <c r="O779" s="64"/>
      <c r="P779" s="79">
        <v>40422</v>
      </c>
    </row>
    <row r="780" spans="1:16" ht="9">
      <c r="A780" s="37" t="s">
        <v>1191</v>
      </c>
      <c r="B780" s="64">
        <v>2010</v>
      </c>
      <c r="C780" s="80" t="s">
        <v>1192</v>
      </c>
      <c r="D780" s="64">
        <v>1</v>
      </c>
      <c r="E780" s="76">
        <v>1669</v>
      </c>
      <c r="F780" s="76">
        <v>69.43</v>
      </c>
      <c r="G780" s="76">
        <v>443.3</v>
      </c>
      <c r="H780" s="76">
        <f>8.34+2.78</f>
        <v>11.12</v>
      </c>
      <c r="I780" s="76">
        <f>0.34+0.11</f>
        <v>0.45</v>
      </c>
      <c r="J780" s="76">
        <f>2.22+0.74</f>
        <v>2.96</v>
      </c>
      <c r="K780" s="77"/>
      <c r="L780" s="77"/>
      <c r="M780" s="76">
        <f t="shared" si="22"/>
        <v>2196.2599999999998</v>
      </c>
      <c r="N780" s="78" t="s">
        <v>1187</v>
      </c>
      <c r="O780" s="64"/>
      <c r="P780" s="79">
        <v>40422</v>
      </c>
    </row>
    <row r="781" spans="1:16" ht="9">
      <c r="A781" s="37" t="s">
        <v>1191</v>
      </c>
      <c r="B781" s="64">
        <v>2010</v>
      </c>
      <c r="C781" s="80" t="s">
        <v>1193</v>
      </c>
      <c r="D781" s="64">
        <v>1</v>
      </c>
      <c r="E781" s="76">
        <v>5896</v>
      </c>
      <c r="F781" s="76">
        <v>245.27</v>
      </c>
      <c r="G781" s="76">
        <v>1566.02</v>
      </c>
      <c r="H781" s="76">
        <f>29.82+9.94</f>
        <v>39.76</v>
      </c>
      <c r="I781" s="76">
        <f>1.24+0.41</f>
        <v>1.65</v>
      </c>
      <c r="J781" s="76">
        <f>7.92+2.64</f>
        <v>10.56</v>
      </c>
      <c r="K781" s="77"/>
      <c r="L781" s="77"/>
      <c r="M781" s="76">
        <f t="shared" si="22"/>
        <v>7759.260000000001</v>
      </c>
      <c r="N781" s="78" t="s">
        <v>1187</v>
      </c>
      <c r="O781" s="64"/>
      <c r="P781" s="79">
        <v>40422</v>
      </c>
    </row>
    <row r="782" spans="1:16" ht="18">
      <c r="A782" s="59" t="s">
        <v>1054</v>
      </c>
      <c r="B782" s="54">
        <v>2010</v>
      </c>
      <c r="C782" s="51" t="s">
        <v>1055</v>
      </c>
      <c r="D782" s="197">
        <v>1</v>
      </c>
      <c r="E782" s="68">
        <v>613.65</v>
      </c>
      <c r="F782" s="68">
        <v>56.89</v>
      </c>
      <c r="G782" s="68">
        <v>241.39</v>
      </c>
      <c r="H782" s="68">
        <v>0</v>
      </c>
      <c r="I782" s="68">
        <v>0</v>
      </c>
      <c r="J782" s="68">
        <v>0</v>
      </c>
      <c r="K782" s="66">
        <v>0</v>
      </c>
      <c r="L782" s="66">
        <v>0</v>
      </c>
      <c r="M782" s="52">
        <f t="shared" si="22"/>
        <v>911.93</v>
      </c>
      <c r="N782" s="58" t="s">
        <v>1056</v>
      </c>
      <c r="O782" s="54"/>
      <c r="P782" s="81">
        <v>40413</v>
      </c>
    </row>
    <row r="783" spans="1:16" ht="9">
      <c r="A783" s="59" t="s">
        <v>1054</v>
      </c>
      <c r="B783" s="54">
        <v>2010</v>
      </c>
      <c r="C783" s="51" t="s">
        <v>1287</v>
      </c>
      <c r="D783" s="197">
        <v>0</v>
      </c>
      <c r="E783" s="68">
        <v>2561</v>
      </c>
      <c r="F783" s="68">
        <v>155.71</v>
      </c>
      <c r="G783" s="68">
        <v>855.76</v>
      </c>
      <c r="H783" s="68">
        <v>0</v>
      </c>
      <c r="I783" s="68">
        <v>0</v>
      </c>
      <c r="J783" s="68">
        <v>0</v>
      </c>
      <c r="K783" s="66">
        <v>0</v>
      </c>
      <c r="L783" s="66">
        <v>0</v>
      </c>
      <c r="M783" s="52">
        <f t="shared" si="22"/>
        <v>3572.4700000000003</v>
      </c>
      <c r="N783" s="58"/>
      <c r="O783" s="54" t="s">
        <v>789</v>
      </c>
      <c r="P783" s="81">
        <v>40457</v>
      </c>
    </row>
    <row r="784" spans="1:16" ht="9">
      <c r="A784" s="53" t="s">
        <v>790</v>
      </c>
      <c r="B784" s="54">
        <v>2010</v>
      </c>
      <c r="C784" s="51" t="s">
        <v>791</v>
      </c>
      <c r="D784" s="197">
        <v>1</v>
      </c>
      <c r="E784" s="68">
        <v>453</v>
      </c>
      <c r="F784" s="68">
        <v>27.54</v>
      </c>
      <c r="G784" s="68">
        <v>151.37</v>
      </c>
      <c r="H784" s="68">
        <v>0</v>
      </c>
      <c r="I784" s="68">
        <v>0</v>
      </c>
      <c r="J784" s="68">
        <v>0</v>
      </c>
      <c r="K784" s="66">
        <v>0</v>
      </c>
      <c r="L784" s="66">
        <v>0</v>
      </c>
      <c r="M784" s="52">
        <f t="shared" si="22"/>
        <v>631.9100000000001</v>
      </c>
      <c r="N784" s="58"/>
      <c r="O784" s="54" t="s">
        <v>789</v>
      </c>
      <c r="P784" s="81">
        <v>40457</v>
      </c>
    </row>
    <row r="785" spans="1:16" ht="9">
      <c r="A785" s="53" t="s">
        <v>790</v>
      </c>
      <c r="B785" s="54">
        <v>2010</v>
      </c>
      <c r="C785" s="51" t="s">
        <v>791</v>
      </c>
      <c r="D785" s="197">
        <v>1</v>
      </c>
      <c r="E785" s="68">
        <v>453</v>
      </c>
      <c r="F785" s="68">
        <v>27.54</v>
      </c>
      <c r="G785" s="68">
        <v>151.37</v>
      </c>
      <c r="H785" s="68">
        <v>0</v>
      </c>
      <c r="I785" s="68">
        <v>0</v>
      </c>
      <c r="J785" s="68">
        <v>0</v>
      </c>
      <c r="K785" s="66">
        <v>0</v>
      </c>
      <c r="L785" s="66">
        <v>0</v>
      </c>
      <c r="M785" s="52">
        <f t="shared" si="22"/>
        <v>631.9100000000001</v>
      </c>
      <c r="N785" s="58"/>
      <c r="O785" s="54" t="s">
        <v>789</v>
      </c>
      <c r="P785" s="81">
        <v>40457</v>
      </c>
    </row>
    <row r="786" spans="1:16" ht="9">
      <c r="A786" s="53" t="s">
        <v>792</v>
      </c>
      <c r="B786" s="54">
        <v>2010</v>
      </c>
      <c r="C786" s="51" t="s">
        <v>793</v>
      </c>
      <c r="D786" s="197">
        <v>1</v>
      </c>
      <c r="E786" s="68">
        <v>506</v>
      </c>
      <c r="F786" s="68">
        <v>30.76</v>
      </c>
      <c r="G786" s="68">
        <v>169.08</v>
      </c>
      <c r="H786" s="68">
        <v>0</v>
      </c>
      <c r="I786" s="68">
        <v>0</v>
      </c>
      <c r="J786" s="68">
        <v>0</v>
      </c>
      <c r="K786" s="66">
        <v>0</v>
      </c>
      <c r="L786" s="66">
        <v>0</v>
      </c>
      <c r="M786" s="52">
        <f t="shared" si="22"/>
        <v>705.84</v>
      </c>
      <c r="N786" s="58"/>
      <c r="O786" s="54" t="s">
        <v>789</v>
      </c>
      <c r="P786" s="81">
        <v>40457</v>
      </c>
    </row>
    <row r="787" spans="1:16" ht="9">
      <c r="A787" s="53" t="s">
        <v>792</v>
      </c>
      <c r="B787" s="54">
        <v>2010</v>
      </c>
      <c r="C787" s="51" t="s">
        <v>794</v>
      </c>
      <c r="D787" s="197">
        <v>1</v>
      </c>
      <c r="E787" s="68">
        <v>171</v>
      </c>
      <c r="F787" s="68">
        <v>10.4</v>
      </c>
      <c r="G787" s="68">
        <v>57.14</v>
      </c>
      <c r="H787" s="68">
        <v>0</v>
      </c>
      <c r="I787" s="68">
        <v>0</v>
      </c>
      <c r="J787" s="68">
        <v>0</v>
      </c>
      <c r="K787" s="66">
        <v>0</v>
      </c>
      <c r="L787" s="66">
        <v>0</v>
      </c>
      <c r="M787" s="52">
        <f>SUM(E787:L787)</f>
        <v>238.54000000000002</v>
      </c>
      <c r="N787" s="58"/>
      <c r="O787" s="54" t="s">
        <v>789</v>
      </c>
      <c r="P787" s="81">
        <v>40457</v>
      </c>
    </row>
    <row r="788" spans="1:16" ht="9">
      <c r="A788" s="53" t="s">
        <v>792</v>
      </c>
      <c r="B788" s="54">
        <v>2010</v>
      </c>
      <c r="C788" s="51" t="s">
        <v>795</v>
      </c>
      <c r="D788" s="197">
        <v>1</v>
      </c>
      <c r="E788" s="68">
        <v>171</v>
      </c>
      <c r="F788" s="68">
        <v>10.4</v>
      </c>
      <c r="G788" s="68">
        <v>57.14</v>
      </c>
      <c r="H788" s="68">
        <v>0</v>
      </c>
      <c r="I788" s="68">
        <v>0</v>
      </c>
      <c r="J788" s="68">
        <v>0</v>
      </c>
      <c r="K788" s="66">
        <v>0</v>
      </c>
      <c r="L788" s="66">
        <v>0</v>
      </c>
      <c r="M788" s="52">
        <f>SUM(E788:L788)</f>
        <v>238.54000000000002</v>
      </c>
      <c r="N788" s="58"/>
      <c r="O788" s="54" t="s">
        <v>789</v>
      </c>
      <c r="P788" s="81">
        <v>40457</v>
      </c>
    </row>
    <row r="789" spans="1:16" ht="18">
      <c r="A789" s="59" t="s">
        <v>263</v>
      </c>
      <c r="B789" s="54">
        <v>2010</v>
      </c>
      <c r="C789" s="51" t="s">
        <v>275</v>
      </c>
      <c r="D789" s="197">
        <v>6</v>
      </c>
      <c r="E789" s="68">
        <v>18870</v>
      </c>
      <c r="F789" s="68">
        <v>926.72</v>
      </c>
      <c r="G789" s="68">
        <v>3476.98</v>
      </c>
      <c r="H789" s="68">
        <v>0</v>
      </c>
      <c r="I789" s="68">
        <v>0</v>
      </c>
      <c r="J789" s="68">
        <v>0</v>
      </c>
      <c r="K789" s="66">
        <v>0</v>
      </c>
      <c r="L789" s="66">
        <v>0</v>
      </c>
      <c r="M789" s="52">
        <f>SUM(E789:L789)</f>
        <v>23273.7</v>
      </c>
      <c r="N789" s="58" t="s">
        <v>264</v>
      </c>
      <c r="O789" s="54"/>
      <c r="P789" s="81">
        <v>40280</v>
      </c>
    </row>
    <row r="790" spans="1:16" ht="9">
      <c r="A790" s="36" t="s">
        <v>1062</v>
      </c>
      <c r="B790" s="70">
        <v>2010</v>
      </c>
      <c r="C790" s="80" t="s">
        <v>284</v>
      </c>
      <c r="D790" s="64">
        <v>1</v>
      </c>
      <c r="E790" s="76">
        <v>3864</v>
      </c>
      <c r="F790" s="76">
        <v>163.06</v>
      </c>
      <c r="G790" s="76">
        <v>0</v>
      </c>
      <c r="H790" s="76">
        <v>0</v>
      </c>
      <c r="I790" s="76">
        <v>0</v>
      </c>
      <c r="J790" s="76">
        <v>0</v>
      </c>
      <c r="K790" s="77">
        <v>0</v>
      </c>
      <c r="L790" s="77">
        <v>0</v>
      </c>
      <c r="M790" s="76">
        <f>SUM(E790:L790)</f>
        <v>4027.06</v>
      </c>
      <c r="N790" s="83" t="s">
        <v>1063</v>
      </c>
      <c r="O790" s="70"/>
      <c r="P790" s="82">
        <v>40235</v>
      </c>
    </row>
    <row r="791" spans="1:16" ht="18">
      <c r="A791" s="36" t="s">
        <v>1062</v>
      </c>
      <c r="B791" s="70">
        <v>2010</v>
      </c>
      <c r="C791" s="37" t="s">
        <v>289</v>
      </c>
      <c r="D791" s="64">
        <v>0</v>
      </c>
      <c r="E791" s="84">
        <v>0</v>
      </c>
      <c r="F791" s="84">
        <v>0</v>
      </c>
      <c r="G791" s="84">
        <v>724.87</v>
      </c>
      <c r="H791" s="84">
        <v>77.64</v>
      </c>
      <c r="I791" s="84">
        <v>3.52</v>
      </c>
      <c r="J791" s="84">
        <v>19.48</v>
      </c>
      <c r="K791" s="85">
        <v>0</v>
      </c>
      <c r="L791" s="85">
        <v>0</v>
      </c>
      <c r="M791" s="84">
        <f>SUM(G791:L791)</f>
        <v>825.51</v>
      </c>
      <c r="N791" s="86" t="s">
        <v>1063</v>
      </c>
      <c r="O791" s="109"/>
      <c r="P791" s="87">
        <v>40374</v>
      </c>
    </row>
    <row r="792" spans="1:16" ht="18">
      <c r="A792" s="36" t="s">
        <v>1062</v>
      </c>
      <c r="B792" s="70">
        <v>2010</v>
      </c>
      <c r="C792" s="37" t="s">
        <v>290</v>
      </c>
      <c r="D792" s="64">
        <v>0</v>
      </c>
      <c r="E792" s="84">
        <v>3864</v>
      </c>
      <c r="F792" s="84">
        <v>138.33</v>
      </c>
      <c r="G792" s="84">
        <v>840.49</v>
      </c>
      <c r="H792" s="84">
        <v>77.64</v>
      </c>
      <c r="I792" s="84">
        <v>2.78</v>
      </c>
      <c r="J792" s="84">
        <v>16.89</v>
      </c>
      <c r="K792" s="85">
        <v>0</v>
      </c>
      <c r="L792" s="85">
        <v>0</v>
      </c>
      <c r="M792" s="84">
        <f aca="true" t="shared" si="23" ref="M792:M810">SUM(E792:L792)</f>
        <v>4940.13</v>
      </c>
      <c r="N792" s="86" t="s">
        <v>1063</v>
      </c>
      <c r="O792" s="109"/>
      <c r="P792" s="87">
        <v>40374</v>
      </c>
    </row>
    <row r="793" spans="1:16" ht="9">
      <c r="A793" s="36" t="s">
        <v>18</v>
      </c>
      <c r="B793" s="70">
        <v>2010</v>
      </c>
      <c r="C793" s="37" t="s">
        <v>1057</v>
      </c>
      <c r="D793" s="64">
        <v>1</v>
      </c>
      <c r="E793" s="84">
        <v>906.88</v>
      </c>
      <c r="F793" s="84">
        <v>109.82</v>
      </c>
      <c r="G793" s="84">
        <v>472.77</v>
      </c>
      <c r="H793" s="84">
        <v>0</v>
      </c>
      <c r="I793" s="84">
        <v>0</v>
      </c>
      <c r="J793" s="84">
        <v>0</v>
      </c>
      <c r="K793" s="85">
        <v>0</v>
      </c>
      <c r="L793" s="85">
        <v>0</v>
      </c>
      <c r="M793" s="84">
        <f t="shared" si="23"/>
        <v>1489.47</v>
      </c>
      <c r="N793" s="86"/>
      <c r="O793" s="109" t="s">
        <v>1058</v>
      </c>
      <c r="P793" s="87">
        <v>40413</v>
      </c>
    </row>
    <row r="794" spans="1:16" ht="9">
      <c r="A794" s="36" t="s">
        <v>18</v>
      </c>
      <c r="B794" s="70">
        <v>2010</v>
      </c>
      <c r="C794" s="37" t="s">
        <v>1059</v>
      </c>
      <c r="D794" s="64">
        <v>1</v>
      </c>
      <c r="E794" s="84">
        <v>1546.4</v>
      </c>
      <c r="F794" s="84">
        <v>187.27</v>
      </c>
      <c r="G794" s="84">
        <v>806.15</v>
      </c>
      <c r="H794" s="84">
        <v>0</v>
      </c>
      <c r="I794" s="84">
        <v>0</v>
      </c>
      <c r="J794" s="84">
        <v>0</v>
      </c>
      <c r="K794" s="85">
        <v>0</v>
      </c>
      <c r="L794" s="85">
        <v>0</v>
      </c>
      <c r="M794" s="84">
        <f t="shared" si="23"/>
        <v>2539.82</v>
      </c>
      <c r="N794" s="86"/>
      <c r="O794" s="109" t="s">
        <v>1058</v>
      </c>
      <c r="P794" s="87">
        <v>40413</v>
      </c>
    </row>
    <row r="795" spans="1:16" ht="9">
      <c r="A795" s="36" t="s">
        <v>18</v>
      </c>
      <c r="B795" s="70">
        <v>2010</v>
      </c>
      <c r="C795" s="37" t="s">
        <v>1060</v>
      </c>
      <c r="D795" s="64">
        <v>1</v>
      </c>
      <c r="E795" s="84">
        <v>2420</v>
      </c>
      <c r="F795" s="84">
        <v>293.06</v>
      </c>
      <c r="G795" s="84">
        <v>1261.58</v>
      </c>
      <c r="H795" s="84">
        <v>0</v>
      </c>
      <c r="I795" s="84">
        <v>0</v>
      </c>
      <c r="J795" s="84">
        <v>0</v>
      </c>
      <c r="K795" s="85">
        <v>0</v>
      </c>
      <c r="L795" s="85">
        <v>0</v>
      </c>
      <c r="M795" s="84">
        <f t="shared" si="23"/>
        <v>3974.64</v>
      </c>
      <c r="N795" s="86"/>
      <c r="O795" s="109" t="s">
        <v>1058</v>
      </c>
      <c r="P795" s="87">
        <v>40413</v>
      </c>
    </row>
    <row r="796" spans="1:16" ht="9">
      <c r="A796" s="53" t="s">
        <v>250</v>
      </c>
      <c r="B796" s="61">
        <v>2010</v>
      </c>
      <c r="C796" s="51" t="s">
        <v>1286</v>
      </c>
      <c r="D796" s="64">
        <v>1</v>
      </c>
      <c r="E796" s="84">
        <v>7827</v>
      </c>
      <c r="F796" s="84">
        <v>84.53</v>
      </c>
      <c r="G796" s="84">
        <v>0</v>
      </c>
      <c r="H796" s="84">
        <v>0</v>
      </c>
      <c r="I796" s="84">
        <v>0</v>
      </c>
      <c r="J796" s="84">
        <v>0</v>
      </c>
      <c r="K796" s="85">
        <v>0</v>
      </c>
      <c r="L796" s="85">
        <v>0</v>
      </c>
      <c r="M796" s="84">
        <f t="shared" si="23"/>
        <v>7911.53</v>
      </c>
      <c r="N796" s="88" t="s">
        <v>254</v>
      </c>
      <c r="O796" s="110"/>
      <c r="P796" s="89">
        <v>40224</v>
      </c>
    </row>
    <row r="797" spans="1:16" ht="18">
      <c r="A797" s="59" t="s">
        <v>280</v>
      </c>
      <c r="B797" s="54">
        <v>2010</v>
      </c>
      <c r="C797" s="51" t="s">
        <v>281</v>
      </c>
      <c r="D797" s="197">
        <v>8</v>
      </c>
      <c r="E797" s="68">
        <v>140448</v>
      </c>
      <c r="F797" s="68">
        <v>6350.37</v>
      </c>
      <c r="G797" s="68">
        <v>22033.66</v>
      </c>
      <c r="H797" s="68">
        <v>0</v>
      </c>
      <c r="I797" s="68">
        <v>0</v>
      </c>
      <c r="J797" s="68">
        <v>0</v>
      </c>
      <c r="K797" s="66">
        <v>0</v>
      </c>
      <c r="L797" s="66">
        <v>0</v>
      </c>
      <c r="M797" s="52">
        <f t="shared" si="23"/>
        <v>168832.03</v>
      </c>
      <c r="N797" s="58" t="s">
        <v>282</v>
      </c>
      <c r="O797" s="54"/>
      <c r="P797" s="81">
        <v>40298</v>
      </c>
    </row>
    <row r="798" spans="1:16" ht="18">
      <c r="A798" s="59" t="s">
        <v>274</v>
      </c>
      <c r="B798" s="54">
        <v>2010</v>
      </c>
      <c r="C798" s="51" t="s">
        <v>276</v>
      </c>
      <c r="D798" s="197">
        <v>2</v>
      </c>
      <c r="E798" s="68">
        <v>8078</v>
      </c>
      <c r="F798" s="68">
        <v>401.48</v>
      </c>
      <c r="G798" s="68">
        <v>1653.5</v>
      </c>
      <c r="H798" s="68">
        <v>0</v>
      </c>
      <c r="I798" s="68">
        <v>0</v>
      </c>
      <c r="J798" s="68">
        <v>0</v>
      </c>
      <c r="K798" s="66">
        <v>0</v>
      </c>
      <c r="L798" s="66">
        <v>0</v>
      </c>
      <c r="M798" s="52">
        <f t="shared" si="23"/>
        <v>10132.98</v>
      </c>
      <c r="N798" s="58" t="s">
        <v>273</v>
      </c>
      <c r="O798" s="54"/>
      <c r="P798" s="81">
        <v>40294</v>
      </c>
    </row>
    <row r="799" spans="1:16" ht="18">
      <c r="A799" s="59" t="s">
        <v>274</v>
      </c>
      <c r="B799" s="54">
        <v>2010</v>
      </c>
      <c r="C799" s="51" t="s">
        <v>1010</v>
      </c>
      <c r="D799" s="197">
        <v>0</v>
      </c>
      <c r="E799" s="71">
        <v>0</v>
      </c>
      <c r="F799" s="68">
        <v>0</v>
      </c>
      <c r="G799" s="68">
        <v>0</v>
      </c>
      <c r="H799" s="68">
        <f>143.37+99.43</f>
        <v>242.8</v>
      </c>
      <c r="I799" s="68">
        <f>8.1+5.62</f>
        <v>13.719999999999999</v>
      </c>
      <c r="J799" s="68">
        <f>45.44+31.51</f>
        <v>76.95</v>
      </c>
      <c r="K799" s="66">
        <v>0</v>
      </c>
      <c r="L799" s="66">
        <v>0</v>
      </c>
      <c r="M799" s="52">
        <f t="shared" si="23"/>
        <v>333.46999999999997</v>
      </c>
      <c r="N799" s="58" t="s">
        <v>273</v>
      </c>
      <c r="O799" s="54"/>
      <c r="P799" s="81">
        <v>40505</v>
      </c>
    </row>
    <row r="800" spans="1:16" ht="9">
      <c r="A800" s="59" t="s">
        <v>267</v>
      </c>
      <c r="B800" s="54">
        <v>2010</v>
      </c>
      <c r="C800" s="51" t="s">
        <v>270</v>
      </c>
      <c r="D800" s="197">
        <v>1</v>
      </c>
      <c r="E800" s="72">
        <v>2891</v>
      </c>
      <c r="F800" s="68">
        <v>161.03</v>
      </c>
      <c r="G800" s="68">
        <v>640.93</v>
      </c>
      <c r="H800" s="68">
        <v>0</v>
      </c>
      <c r="I800" s="68">
        <v>0</v>
      </c>
      <c r="J800" s="68">
        <v>0</v>
      </c>
      <c r="K800" s="66">
        <v>0</v>
      </c>
      <c r="L800" s="66">
        <v>0</v>
      </c>
      <c r="M800" s="52">
        <f t="shared" si="23"/>
        <v>3692.96</v>
      </c>
      <c r="N800" s="58" t="s">
        <v>268</v>
      </c>
      <c r="O800" s="54"/>
      <c r="P800" s="81">
        <v>40294</v>
      </c>
    </row>
    <row r="801" spans="1:16" ht="18">
      <c r="A801" s="59" t="s">
        <v>267</v>
      </c>
      <c r="B801" s="54">
        <v>2010</v>
      </c>
      <c r="C801" s="51" t="s">
        <v>1011</v>
      </c>
      <c r="D801" s="197">
        <v>0</v>
      </c>
      <c r="E801" s="72">
        <v>0</v>
      </c>
      <c r="F801" s="68">
        <v>0</v>
      </c>
      <c r="G801" s="68">
        <v>0</v>
      </c>
      <c r="H801" s="68">
        <f>57.72+57.72</f>
        <v>115.44</v>
      </c>
      <c r="I801" s="68">
        <f>3.61+3.05</f>
        <v>6.66</v>
      </c>
      <c r="J801" s="68">
        <f>19.32+16.4</f>
        <v>35.72</v>
      </c>
      <c r="K801" s="66">
        <v>0</v>
      </c>
      <c r="L801" s="66">
        <v>0</v>
      </c>
      <c r="M801" s="52">
        <f t="shared" si="23"/>
        <v>157.82</v>
      </c>
      <c r="N801" s="58" t="s">
        <v>268</v>
      </c>
      <c r="O801" s="54"/>
      <c r="P801" s="81">
        <v>40505</v>
      </c>
    </row>
    <row r="802" spans="1:16" ht="18">
      <c r="A802" s="59" t="s">
        <v>267</v>
      </c>
      <c r="B802" s="54">
        <v>2010</v>
      </c>
      <c r="C802" s="51" t="s">
        <v>1012</v>
      </c>
      <c r="D802" s="197">
        <v>0</v>
      </c>
      <c r="E802" s="72">
        <f>5782+2891+2891</f>
        <v>11564</v>
      </c>
      <c r="F802" s="68">
        <f>361.95+155.82+140.5</f>
        <v>658.27</v>
      </c>
      <c r="G802" s="68">
        <f>1658.87+776.94+636.62</f>
        <v>3072.43</v>
      </c>
      <c r="H802" s="68">
        <v>0</v>
      </c>
      <c r="I802" s="68">
        <v>0</v>
      </c>
      <c r="J802" s="68">
        <v>0</v>
      </c>
      <c r="K802" s="66">
        <v>0</v>
      </c>
      <c r="L802" s="66">
        <v>0</v>
      </c>
      <c r="M802" s="52">
        <f t="shared" si="23"/>
        <v>15294.7</v>
      </c>
      <c r="N802" s="58" t="s">
        <v>268</v>
      </c>
      <c r="O802" s="54"/>
      <c r="P802" s="81">
        <v>40505</v>
      </c>
    </row>
    <row r="803" spans="1:16" ht="18">
      <c r="A803" s="36" t="s">
        <v>730</v>
      </c>
      <c r="B803" s="61">
        <v>2010</v>
      </c>
      <c r="C803" s="51" t="s">
        <v>796</v>
      </c>
      <c r="D803" s="61">
        <v>1</v>
      </c>
      <c r="E803" s="52">
        <v>97043</v>
      </c>
      <c r="F803" s="52">
        <v>7527.4</v>
      </c>
      <c r="G803" s="52">
        <v>28495.91</v>
      </c>
      <c r="H803" s="52">
        <v>970</v>
      </c>
      <c r="I803" s="52">
        <v>0</v>
      </c>
      <c r="J803" s="52">
        <v>0</v>
      </c>
      <c r="K803" s="55">
        <v>0</v>
      </c>
      <c r="L803" s="55">
        <v>0</v>
      </c>
      <c r="M803" s="52">
        <f t="shared" si="23"/>
        <v>134036.31</v>
      </c>
      <c r="N803" s="53"/>
      <c r="O803" s="61" t="s">
        <v>731</v>
      </c>
      <c r="P803" s="89" t="s">
        <v>1014</v>
      </c>
    </row>
    <row r="804" spans="1:16" ht="18">
      <c r="A804" s="59" t="s">
        <v>97</v>
      </c>
      <c r="B804" s="54">
        <v>2010</v>
      </c>
      <c r="C804" s="51" t="s">
        <v>98</v>
      </c>
      <c r="D804" s="197">
        <v>0</v>
      </c>
      <c r="E804" s="66">
        <v>678816</v>
      </c>
      <c r="F804" s="68">
        <v>36899.49</v>
      </c>
      <c r="G804" s="68">
        <v>170247.6</v>
      </c>
      <c r="H804" s="68">
        <v>17468</v>
      </c>
      <c r="I804" s="68">
        <v>955.5</v>
      </c>
      <c r="J804" s="68">
        <v>4421.64</v>
      </c>
      <c r="K804" s="66">
        <v>0</v>
      </c>
      <c r="L804" s="66">
        <v>0</v>
      </c>
      <c r="M804" s="52">
        <f t="shared" si="23"/>
        <v>908808.23</v>
      </c>
      <c r="N804" s="58"/>
      <c r="O804" s="54" t="s">
        <v>99</v>
      </c>
      <c r="P804" s="81">
        <v>40331</v>
      </c>
    </row>
    <row r="805" spans="1:16" ht="18">
      <c r="A805" s="59" t="s">
        <v>97</v>
      </c>
      <c r="B805" s="54">
        <v>2010</v>
      </c>
      <c r="C805" s="51" t="s">
        <v>182</v>
      </c>
      <c r="D805" s="197">
        <v>0</v>
      </c>
      <c r="E805" s="66">
        <v>97043</v>
      </c>
      <c r="F805" s="68">
        <v>3794.38</v>
      </c>
      <c r="G805" s="68">
        <v>19663.29</v>
      </c>
      <c r="H805" s="68">
        <v>0</v>
      </c>
      <c r="I805" s="68">
        <v>0</v>
      </c>
      <c r="J805" s="68">
        <v>0</v>
      </c>
      <c r="K805" s="66">
        <v>0</v>
      </c>
      <c r="L805" s="66">
        <v>0</v>
      </c>
      <c r="M805" s="52">
        <f t="shared" si="23"/>
        <v>120500.67000000001</v>
      </c>
      <c r="N805" s="58"/>
      <c r="O805" s="54" t="s">
        <v>183</v>
      </c>
      <c r="P805" s="81">
        <v>40415</v>
      </c>
    </row>
    <row r="806" spans="1:16" ht="9">
      <c r="A806" s="59" t="s">
        <v>269</v>
      </c>
      <c r="B806" s="54">
        <v>2010</v>
      </c>
      <c r="C806" s="51" t="s">
        <v>272</v>
      </c>
      <c r="D806" s="197">
        <v>1</v>
      </c>
      <c r="E806" s="62">
        <v>6183</v>
      </c>
      <c r="F806" s="68">
        <v>307.3</v>
      </c>
      <c r="G806" s="68">
        <v>1265.61</v>
      </c>
      <c r="H806" s="68">
        <v>0</v>
      </c>
      <c r="I806" s="68">
        <v>0</v>
      </c>
      <c r="J806" s="68">
        <v>0</v>
      </c>
      <c r="K806" s="66">
        <v>0</v>
      </c>
      <c r="L806" s="66">
        <v>0</v>
      </c>
      <c r="M806" s="52">
        <f t="shared" si="23"/>
        <v>7755.91</v>
      </c>
      <c r="N806" s="58" t="s">
        <v>273</v>
      </c>
      <c r="O806" s="54"/>
      <c r="P806" s="81">
        <v>40294</v>
      </c>
    </row>
    <row r="807" spans="1:16" ht="9">
      <c r="A807" s="59" t="s">
        <v>269</v>
      </c>
      <c r="B807" s="54">
        <v>2010</v>
      </c>
      <c r="C807" s="51" t="s">
        <v>1013</v>
      </c>
      <c r="D807" s="197">
        <v>0</v>
      </c>
      <c r="E807" s="62">
        <v>0</v>
      </c>
      <c r="F807" s="68">
        <v>0</v>
      </c>
      <c r="G807" s="68">
        <v>0</v>
      </c>
      <c r="H807" s="68">
        <v>185.96</v>
      </c>
      <c r="I807" s="68">
        <v>10.51</v>
      </c>
      <c r="J807" s="68">
        <v>58.94</v>
      </c>
      <c r="K807" s="66">
        <v>0</v>
      </c>
      <c r="L807" s="66">
        <v>0</v>
      </c>
      <c r="M807" s="52">
        <f t="shared" si="23"/>
        <v>255.41</v>
      </c>
      <c r="N807" s="58" t="s">
        <v>273</v>
      </c>
      <c r="O807" s="54"/>
      <c r="P807" s="81">
        <v>40505</v>
      </c>
    </row>
    <row r="808" spans="1:16" ht="18">
      <c r="A808" s="59" t="s">
        <v>395</v>
      </c>
      <c r="B808" s="54">
        <v>2010</v>
      </c>
      <c r="C808" s="51" t="s">
        <v>396</v>
      </c>
      <c r="D808" s="197">
        <v>4</v>
      </c>
      <c r="E808" s="66">
        <v>66057.62</v>
      </c>
      <c r="F808" s="68">
        <v>2021.36</v>
      </c>
      <c r="G808" s="68">
        <v>10211.85</v>
      </c>
      <c r="H808" s="68">
        <v>0</v>
      </c>
      <c r="I808" s="68">
        <v>0</v>
      </c>
      <c r="J808" s="68">
        <v>0</v>
      </c>
      <c r="K808" s="66">
        <v>0</v>
      </c>
      <c r="L808" s="66">
        <v>0</v>
      </c>
      <c r="M808" s="52">
        <f t="shared" si="23"/>
        <v>78290.83</v>
      </c>
      <c r="N808" s="58" t="s">
        <v>397</v>
      </c>
      <c r="O808" s="54"/>
      <c r="P808" s="81">
        <v>40498</v>
      </c>
    </row>
    <row r="809" spans="1:16" ht="54">
      <c r="A809" s="59" t="s">
        <v>859</v>
      </c>
      <c r="B809" s="54">
        <v>2010</v>
      </c>
      <c r="C809" s="51" t="s">
        <v>824</v>
      </c>
      <c r="D809" s="197">
        <v>26</v>
      </c>
      <c r="E809" s="68">
        <v>105978</v>
      </c>
      <c r="F809" s="68">
        <v>4029.33</v>
      </c>
      <c r="G809" s="68">
        <v>18151.19</v>
      </c>
      <c r="H809" s="68">
        <v>0</v>
      </c>
      <c r="I809" s="68">
        <v>0</v>
      </c>
      <c r="J809" s="68">
        <v>0</v>
      </c>
      <c r="K809" s="66">
        <v>0</v>
      </c>
      <c r="L809" s="66">
        <v>0</v>
      </c>
      <c r="M809" s="52">
        <f t="shared" si="23"/>
        <v>128158.52</v>
      </c>
      <c r="N809" s="58" t="s">
        <v>825</v>
      </c>
      <c r="O809" s="54"/>
      <c r="P809" s="87" t="s">
        <v>1015</v>
      </c>
    </row>
    <row r="810" spans="1:16" ht="54">
      <c r="A810" s="59" t="s">
        <v>859</v>
      </c>
      <c r="B810" s="54">
        <v>2010</v>
      </c>
      <c r="C810" s="51" t="s">
        <v>826</v>
      </c>
      <c r="D810" s="197">
        <v>0</v>
      </c>
      <c r="E810" s="68">
        <v>0</v>
      </c>
      <c r="F810" s="68">
        <v>0</v>
      </c>
      <c r="G810" s="68">
        <v>0</v>
      </c>
      <c r="H810" s="68">
        <v>3229.12</v>
      </c>
      <c r="I810" s="68">
        <v>148.54</v>
      </c>
      <c r="J810" s="68">
        <v>557.31</v>
      </c>
      <c r="K810" s="66">
        <v>0</v>
      </c>
      <c r="L810" s="66">
        <v>0</v>
      </c>
      <c r="M810" s="52">
        <f t="shared" si="23"/>
        <v>3934.97</v>
      </c>
      <c r="N810" s="58" t="s">
        <v>825</v>
      </c>
      <c r="O810" s="54"/>
      <c r="P810" s="87">
        <v>40249</v>
      </c>
    </row>
    <row r="811" spans="1:16" ht="9">
      <c r="A811" s="7"/>
      <c r="B811" s="9"/>
      <c r="C811" s="40"/>
      <c r="D811" s="199">
        <f>SUM(D715:D810)</f>
        <v>128</v>
      </c>
      <c r="E811" s="30"/>
      <c r="F811" s="30"/>
      <c r="G811" s="30"/>
      <c r="H811" s="30"/>
      <c r="I811" s="30"/>
      <c r="J811" s="30"/>
      <c r="K811" s="41"/>
      <c r="L811" s="41"/>
      <c r="M811" s="30"/>
      <c r="N811" s="42"/>
      <c r="O811" s="43"/>
      <c r="P811" s="42"/>
    </row>
    <row r="812" spans="1:16" ht="9">
      <c r="A812" s="63" t="s">
        <v>1315</v>
      </c>
      <c r="B812" s="64">
        <v>2011</v>
      </c>
      <c r="C812" s="51" t="s">
        <v>1316</v>
      </c>
      <c r="D812" s="200">
        <v>1</v>
      </c>
      <c r="E812" s="52">
        <v>57075.8</v>
      </c>
      <c r="F812" s="52">
        <v>1067.32</v>
      </c>
      <c r="G812" s="52">
        <v>9593.61</v>
      </c>
      <c r="H812" s="52">
        <v>0</v>
      </c>
      <c r="I812" s="52">
        <v>0</v>
      </c>
      <c r="J812" s="52">
        <v>0</v>
      </c>
      <c r="K812" s="55">
        <v>0</v>
      </c>
      <c r="L812" s="55">
        <v>0</v>
      </c>
      <c r="M812" s="55">
        <f>SUM(E812:L812)</f>
        <v>67736.73000000001</v>
      </c>
      <c r="N812" s="56" t="s">
        <v>1317</v>
      </c>
      <c r="O812" s="61"/>
      <c r="P812" s="57">
        <v>40883</v>
      </c>
    </row>
    <row r="813" spans="1:16" ht="27">
      <c r="A813" s="53" t="s">
        <v>1313</v>
      </c>
      <c r="B813" s="54">
        <v>2011</v>
      </c>
      <c r="C813" s="65" t="s">
        <v>1311</v>
      </c>
      <c r="D813" s="201">
        <v>9</v>
      </c>
      <c r="E813" s="66">
        <v>25339</v>
      </c>
      <c r="F813" s="66">
        <v>907.14</v>
      </c>
      <c r="G813" s="66">
        <v>6692.76</v>
      </c>
      <c r="H813" s="66">
        <v>25</v>
      </c>
      <c r="I813" s="66">
        <v>0.9</v>
      </c>
      <c r="J813" s="66">
        <v>6.6</v>
      </c>
      <c r="K813" s="66">
        <v>0</v>
      </c>
      <c r="L813" s="66">
        <v>0</v>
      </c>
      <c r="M813" s="55">
        <f>SUM(E813:L813)</f>
        <v>32971.4</v>
      </c>
      <c r="N813" s="62"/>
      <c r="O813" s="54" t="s">
        <v>1312</v>
      </c>
      <c r="P813" s="69">
        <v>40738</v>
      </c>
    </row>
    <row r="814" spans="1:16" ht="27">
      <c r="A814" s="53" t="s">
        <v>1314</v>
      </c>
      <c r="B814" s="54">
        <v>2011</v>
      </c>
      <c r="C814" s="65" t="s">
        <v>1311</v>
      </c>
      <c r="D814" s="201">
        <v>0</v>
      </c>
      <c r="E814" s="66">
        <v>25</v>
      </c>
      <c r="F814" s="66">
        <v>2.92</v>
      </c>
      <c r="G814" s="66">
        <v>368.73</v>
      </c>
      <c r="H814" s="66">
        <v>0</v>
      </c>
      <c r="I814" s="66">
        <v>0</v>
      </c>
      <c r="J814" s="66">
        <v>0</v>
      </c>
      <c r="K814" s="66">
        <v>0</v>
      </c>
      <c r="L814" s="66">
        <v>0</v>
      </c>
      <c r="M814" s="55">
        <f>SUM(E814:L814)</f>
        <v>396.65000000000003</v>
      </c>
      <c r="N814" s="62"/>
      <c r="O814" s="54" t="s">
        <v>1312</v>
      </c>
      <c r="P814" s="69">
        <v>40842</v>
      </c>
    </row>
    <row r="815" spans="1:16" ht="18">
      <c r="A815" s="53" t="s">
        <v>1288</v>
      </c>
      <c r="B815" s="54">
        <v>2011</v>
      </c>
      <c r="C815" s="67" t="s">
        <v>1289</v>
      </c>
      <c r="D815" s="54">
        <v>2</v>
      </c>
      <c r="E815" s="68">
        <f>72557+300304.8</f>
        <v>372861.8</v>
      </c>
      <c r="F815" s="68">
        <f>15159.73+60872.01</f>
        <v>76031.74</v>
      </c>
      <c r="G815" s="68">
        <f>67237.68+271632.19</f>
        <v>338869.87</v>
      </c>
      <c r="H815" s="68">
        <v>0</v>
      </c>
      <c r="I815" s="68">
        <v>0</v>
      </c>
      <c r="J815" s="68">
        <v>0</v>
      </c>
      <c r="K815" s="66">
        <v>0</v>
      </c>
      <c r="L815" s="66">
        <v>0</v>
      </c>
      <c r="M815" s="52">
        <f>SUM(E815:L815)</f>
        <v>787763.4099999999</v>
      </c>
      <c r="N815" s="59"/>
      <c r="O815" s="54" t="s">
        <v>1290</v>
      </c>
      <c r="P815" s="69">
        <v>40624</v>
      </c>
    </row>
    <row r="816" spans="1:16" ht="9">
      <c r="A816" s="53" t="s">
        <v>1288</v>
      </c>
      <c r="B816" s="54">
        <v>2011</v>
      </c>
      <c r="C816" s="67" t="s">
        <v>1299</v>
      </c>
      <c r="D816" s="54">
        <v>0</v>
      </c>
      <c r="E816" s="68">
        <f>43056+45353+10134+11628</f>
        <v>110171</v>
      </c>
      <c r="F816" s="68">
        <f>2363.77+471.67+556.36+120.93</f>
        <v>3512.73</v>
      </c>
      <c r="G816" s="68">
        <f>454.2+458.25+106.9+117.49</f>
        <v>1136.84</v>
      </c>
      <c r="H816" s="68">
        <v>0</v>
      </c>
      <c r="I816" s="68">
        <v>0</v>
      </c>
      <c r="J816" s="68">
        <v>0</v>
      </c>
      <c r="K816" s="66">
        <v>0</v>
      </c>
      <c r="L816" s="66">
        <v>0</v>
      </c>
      <c r="M816" s="52">
        <f aca="true" t="shared" si="24" ref="M816:M833">SUM(E816:L816)</f>
        <v>114820.56999999999</v>
      </c>
      <c r="N816" s="59"/>
      <c r="O816" s="54" t="s">
        <v>1300</v>
      </c>
      <c r="P816" s="69">
        <v>40679</v>
      </c>
    </row>
    <row r="817" spans="1:16" ht="9" customHeight="1">
      <c r="A817" s="53" t="s">
        <v>1005</v>
      </c>
      <c r="B817" s="54">
        <v>2011</v>
      </c>
      <c r="C817" s="51" t="s">
        <v>1307</v>
      </c>
      <c r="D817" s="54">
        <v>1</v>
      </c>
      <c r="E817" s="68">
        <v>4986</v>
      </c>
      <c r="F817" s="68">
        <v>149.08</v>
      </c>
      <c r="G817" s="68">
        <v>1232.42</v>
      </c>
      <c r="H817" s="68">
        <v>3</v>
      </c>
      <c r="I817" s="68">
        <v>0.09</v>
      </c>
      <c r="J817" s="68">
        <v>0.74</v>
      </c>
      <c r="K817" s="66">
        <v>0</v>
      </c>
      <c r="L817" s="66">
        <v>0</v>
      </c>
      <c r="M817" s="52">
        <f t="shared" si="24"/>
        <v>6371.33</v>
      </c>
      <c r="N817" s="59"/>
      <c r="O817" s="54" t="s">
        <v>1310</v>
      </c>
      <c r="P817" s="69">
        <v>40739</v>
      </c>
    </row>
    <row r="818" spans="1:16" ht="8.25" customHeight="1">
      <c r="A818" s="53" t="s">
        <v>1137</v>
      </c>
      <c r="B818" s="54">
        <v>2011</v>
      </c>
      <c r="C818" s="51" t="s">
        <v>1308</v>
      </c>
      <c r="D818" s="54">
        <v>1</v>
      </c>
      <c r="E818" s="68">
        <v>1827</v>
      </c>
      <c r="F818" s="68">
        <v>54.63</v>
      </c>
      <c r="G818" s="68">
        <v>451.59</v>
      </c>
      <c r="H818" s="68">
        <v>1</v>
      </c>
      <c r="I818" s="68">
        <v>0.03</v>
      </c>
      <c r="J818" s="68">
        <v>0.25</v>
      </c>
      <c r="K818" s="66">
        <v>0</v>
      </c>
      <c r="L818" s="66">
        <v>0</v>
      </c>
      <c r="M818" s="52">
        <f t="shared" si="24"/>
        <v>2334.5000000000005</v>
      </c>
      <c r="N818" s="59"/>
      <c r="O818" s="54" t="s">
        <v>1310</v>
      </c>
      <c r="P818" s="69">
        <v>40739</v>
      </c>
    </row>
    <row r="819" spans="1:16" ht="8.25" customHeight="1">
      <c r="A819" s="53" t="s">
        <v>1115</v>
      </c>
      <c r="B819" s="54">
        <v>2011</v>
      </c>
      <c r="C819" s="51" t="s">
        <v>1309</v>
      </c>
      <c r="D819" s="54">
        <v>1</v>
      </c>
      <c r="E819" s="68">
        <v>3225</v>
      </c>
      <c r="F819" s="68">
        <v>96.43</v>
      </c>
      <c r="G819" s="68">
        <v>797.14</v>
      </c>
      <c r="H819" s="68">
        <v>2</v>
      </c>
      <c r="I819" s="68">
        <v>0.06</v>
      </c>
      <c r="J819" s="68">
        <v>0.49</v>
      </c>
      <c r="K819" s="66">
        <v>0</v>
      </c>
      <c r="L819" s="66">
        <v>0</v>
      </c>
      <c r="M819" s="52">
        <f t="shared" si="24"/>
        <v>4121.12</v>
      </c>
      <c r="N819" s="59"/>
      <c r="O819" s="54" t="s">
        <v>1310</v>
      </c>
      <c r="P819" s="69">
        <v>40739</v>
      </c>
    </row>
    <row r="820" spans="1:16" ht="9">
      <c r="A820" s="53" t="s">
        <v>1304</v>
      </c>
      <c r="B820" s="54">
        <v>2011</v>
      </c>
      <c r="C820" s="67" t="s">
        <v>1305</v>
      </c>
      <c r="D820" s="54">
        <v>1</v>
      </c>
      <c r="E820" s="68">
        <v>22290</v>
      </c>
      <c r="F820" s="68">
        <v>1147.94</v>
      </c>
      <c r="G820" s="68">
        <v>6679.81</v>
      </c>
      <c r="H820" s="68">
        <v>1399</v>
      </c>
      <c r="I820" s="68">
        <v>72.05</v>
      </c>
      <c r="J820" s="68">
        <v>419.25</v>
      </c>
      <c r="K820" s="66">
        <v>895.83</v>
      </c>
      <c r="L820" s="66">
        <v>0</v>
      </c>
      <c r="M820" s="52">
        <f t="shared" si="24"/>
        <v>32903.88</v>
      </c>
      <c r="N820" s="59"/>
      <c r="O820" s="54" t="s">
        <v>1306</v>
      </c>
      <c r="P820" s="69">
        <v>40725</v>
      </c>
    </row>
    <row r="821" spans="1:16" ht="9">
      <c r="A821" s="63" t="s">
        <v>1054</v>
      </c>
      <c r="B821" s="70">
        <v>2011</v>
      </c>
      <c r="C821" s="62" t="s">
        <v>1291</v>
      </c>
      <c r="D821" s="70">
        <v>1</v>
      </c>
      <c r="E821" s="71">
        <v>2561</v>
      </c>
      <c r="F821" s="71">
        <v>76.01</v>
      </c>
      <c r="G821" s="71">
        <v>791.1</v>
      </c>
      <c r="H821" s="71">
        <v>0</v>
      </c>
      <c r="I821" s="71">
        <v>0</v>
      </c>
      <c r="J821" s="71">
        <v>0</v>
      </c>
      <c r="K821" s="72">
        <v>0</v>
      </c>
      <c r="L821" s="72">
        <v>0</v>
      </c>
      <c r="M821" s="52">
        <f t="shared" si="24"/>
        <v>3428.11</v>
      </c>
      <c r="N821" s="62"/>
      <c r="O821" s="70" t="s">
        <v>1292</v>
      </c>
      <c r="P821" s="73">
        <v>40631</v>
      </c>
    </row>
    <row r="822" spans="1:16" ht="9">
      <c r="A822" s="63" t="s">
        <v>1054</v>
      </c>
      <c r="B822" s="70">
        <v>2011</v>
      </c>
      <c r="C822" s="62" t="s">
        <v>1293</v>
      </c>
      <c r="D822" s="70">
        <v>1</v>
      </c>
      <c r="E822" s="71">
        <v>204.55</v>
      </c>
      <c r="F822" s="71">
        <v>17.54</v>
      </c>
      <c r="G822" s="71">
        <v>83.28</v>
      </c>
      <c r="H822" s="71">
        <v>0</v>
      </c>
      <c r="I822" s="71">
        <v>0</v>
      </c>
      <c r="J822" s="71">
        <v>0</v>
      </c>
      <c r="K822" s="72">
        <v>0</v>
      </c>
      <c r="L822" s="72">
        <v>0</v>
      </c>
      <c r="M822" s="52">
        <f t="shared" si="24"/>
        <v>305.37</v>
      </c>
      <c r="N822" s="62"/>
      <c r="O822" s="70" t="s">
        <v>1294</v>
      </c>
      <c r="P822" s="73">
        <v>40631</v>
      </c>
    </row>
    <row r="823" spans="1:16" ht="9">
      <c r="A823" s="63" t="s">
        <v>1295</v>
      </c>
      <c r="B823" s="70">
        <v>2011</v>
      </c>
      <c r="C823" s="62" t="s">
        <v>1296</v>
      </c>
      <c r="D823" s="70">
        <v>1</v>
      </c>
      <c r="E823" s="71">
        <v>253</v>
      </c>
      <c r="F823" s="71">
        <v>21.69</v>
      </c>
      <c r="G823" s="71">
        <v>103.01</v>
      </c>
      <c r="H823" s="71">
        <v>0</v>
      </c>
      <c r="I823" s="71">
        <v>0</v>
      </c>
      <c r="J823" s="71">
        <v>0</v>
      </c>
      <c r="K823" s="72">
        <v>0</v>
      </c>
      <c r="L823" s="72">
        <v>0</v>
      </c>
      <c r="M823" s="52">
        <f t="shared" si="24"/>
        <v>377.7</v>
      </c>
      <c r="N823" s="62"/>
      <c r="O823" s="70" t="s">
        <v>1294</v>
      </c>
      <c r="P823" s="73">
        <v>40631</v>
      </c>
    </row>
    <row r="824" spans="1:16" s="34" customFormat="1" ht="9">
      <c r="A824" s="53" t="s">
        <v>250</v>
      </c>
      <c r="B824" s="54">
        <v>2011</v>
      </c>
      <c r="C824" s="51" t="s">
        <v>1278</v>
      </c>
      <c r="D824" s="54">
        <v>1</v>
      </c>
      <c r="E824" s="66">
        <v>9063</v>
      </c>
      <c r="F824" s="66">
        <v>43.5</v>
      </c>
      <c r="G824" s="52">
        <v>0</v>
      </c>
      <c r="H824" s="52">
        <v>0</v>
      </c>
      <c r="I824" s="52">
        <v>0</v>
      </c>
      <c r="J824" s="52">
        <v>0</v>
      </c>
      <c r="K824" s="52">
        <v>0</v>
      </c>
      <c r="L824" s="52">
        <v>0</v>
      </c>
      <c r="M824" s="52">
        <f t="shared" si="24"/>
        <v>9106.5</v>
      </c>
      <c r="N824" s="59" t="s">
        <v>254</v>
      </c>
      <c r="O824" s="54"/>
      <c r="P824" s="69">
        <v>40598</v>
      </c>
    </row>
    <row r="825" spans="1:16" s="34" customFormat="1" ht="9">
      <c r="A825" s="53" t="s">
        <v>1301</v>
      </c>
      <c r="B825" s="54">
        <v>2011</v>
      </c>
      <c r="C825" s="51" t="s">
        <v>1302</v>
      </c>
      <c r="D825" s="54">
        <v>1</v>
      </c>
      <c r="E825" s="66">
        <v>48276</v>
      </c>
      <c r="F825" s="66">
        <v>4475.19</v>
      </c>
      <c r="G825" s="52">
        <v>0</v>
      </c>
      <c r="H825" s="52">
        <v>0</v>
      </c>
      <c r="I825" s="52">
        <v>0</v>
      </c>
      <c r="J825" s="52">
        <v>0</v>
      </c>
      <c r="K825" s="52">
        <v>0</v>
      </c>
      <c r="L825" s="52">
        <v>0</v>
      </c>
      <c r="M825" s="52">
        <f t="shared" si="24"/>
        <v>52751.19</v>
      </c>
      <c r="N825" s="59"/>
      <c r="O825" s="54" t="s">
        <v>1303</v>
      </c>
      <c r="P825" s="69">
        <v>40665</v>
      </c>
    </row>
    <row r="826" spans="1:16" s="34" customFormat="1" ht="45">
      <c r="A826" s="37" t="s">
        <v>1279</v>
      </c>
      <c r="B826" s="54">
        <v>2011</v>
      </c>
      <c r="C826" s="36" t="s">
        <v>1280</v>
      </c>
      <c r="D826" s="61">
        <v>19</v>
      </c>
      <c r="E826" s="52">
        <v>281138</v>
      </c>
      <c r="F826" s="52">
        <v>21478.97</v>
      </c>
      <c r="G826" s="52">
        <v>99863.56</v>
      </c>
      <c r="H826" s="52">
        <v>0</v>
      </c>
      <c r="I826" s="52">
        <v>0</v>
      </c>
      <c r="J826" s="52">
        <v>0</v>
      </c>
      <c r="K826" s="55">
        <v>0</v>
      </c>
      <c r="L826" s="55">
        <v>0</v>
      </c>
      <c r="M826" s="52">
        <f t="shared" si="24"/>
        <v>402480.52999999997</v>
      </c>
      <c r="N826" s="58"/>
      <c r="O826" s="54" t="s">
        <v>1281</v>
      </c>
      <c r="P826" s="69">
        <v>40574</v>
      </c>
    </row>
    <row r="827" spans="1:16" s="34" customFormat="1" ht="9">
      <c r="A827" s="37" t="s">
        <v>85</v>
      </c>
      <c r="B827" s="54">
        <v>2011</v>
      </c>
      <c r="C827" s="36" t="s">
        <v>1297</v>
      </c>
      <c r="D827" s="61">
        <v>1</v>
      </c>
      <c r="E827" s="52">
        <v>10386</v>
      </c>
      <c r="F827" s="52">
        <v>2134.32</v>
      </c>
      <c r="G827" s="52">
        <v>9578.05</v>
      </c>
      <c r="H827" s="52">
        <v>0</v>
      </c>
      <c r="I827" s="52">
        <v>0</v>
      </c>
      <c r="J827" s="52">
        <v>0</v>
      </c>
      <c r="K827" s="55">
        <v>0</v>
      </c>
      <c r="L827" s="55">
        <v>0</v>
      </c>
      <c r="M827" s="52">
        <f t="shared" si="24"/>
        <v>22098.37</v>
      </c>
      <c r="N827" s="58"/>
      <c r="O827" s="54" t="s">
        <v>1298</v>
      </c>
      <c r="P827" s="69">
        <v>40633</v>
      </c>
    </row>
    <row r="828" spans="1:16" ht="36">
      <c r="A828" s="37" t="s">
        <v>1282</v>
      </c>
      <c r="B828" s="54">
        <v>2011</v>
      </c>
      <c r="C828" s="67" t="s">
        <v>1283</v>
      </c>
      <c r="D828" s="61">
        <v>12</v>
      </c>
      <c r="E828" s="52">
        <v>30380</v>
      </c>
      <c r="F828" s="52">
        <v>2205.59</v>
      </c>
      <c r="G828" s="52">
        <v>10264.46</v>
      </c>
      <c r="H828" s="52">
        <v>909</v>
      </c>
      <c r="I828" s="52">
        <v>66</v>
      </c>
      <c r="J828" s="52">
        <v>307.12</v>
      </c>
      <c r="K828" s="55">
        <v>0</v>
      </c>
      <c r="L828" s="55">
        <v>0</v>
      </c>
      <c r="M828" s="52">
        <f t="shared" si="24"/>
        <v>44132.170000000006</v>
      </c>
      <c r="N828" s="58" t="s">
        <v>1284</v>
      </c>
      <c r="O828" s="54"/>
      <c r="P828" s="69">
        <v>40585</v>
      </c>
    </row>
    <row r="829" spans="1:16" ht="9">
      <c r="A829" s="44"/>
      <c r="B829" s="45"/>
      <c r="C829" s="46"/>
      <c r="D829" s="45"/>
      <c r="E829" s="47"/>
      <c r="F829" s="47"/>
      <c r="G829" s="47"/>
      <c r="H829" s="47"/>
      <c r="I829" s="47"/>
      <c r="J829" s="47"/>
      <c r="K829" s="48"/>
      <c r="L829" s="48"/>
      <c r="M829" s="47"/>
      <c r="N829" s="49"/>
      <c r="O829" s="45"/>
      <c r="P829" s="50"/>
    </row>
    <row r="830" spans="1:16" ht="9">
      <c r="A830" s="37" t="s">
        <v>1154</v>
      </c>
      <c r="B830" s="61">
        <v>2012</v>
      </c>
      <c r="C830" s="51" t="s">
        <v>1335</v>
      </c>
      <c r="D830" s="61">
        <v>1</v>
      </c>
      <c r="E830" s="52">
        <v>13254</v>
      </c>
      <c r="F830" s="52">
        <v>603.55</v>
      </c>
      <c r="G830" s="52">
        <v>2910.08</v>
      </c>
      <c r="H830" s="52">
        <v>0</v>
      </c>
      <c r="I830" s="52">
        <v>0</v>
      </c>
      <c r="J830" s="52">
        <v>0</v>
      </c>
      <c r="K830" s="55">
        <v>0</v>
      </c>
      <c r="L830" s="55">
        <v>0</v>
      </c>
      <c r="M830" s="52">
        <f t="shared" si="24"/>
        <v>16767.629999999997</v>
      </c>
      <c r="N830" s="56" t="s">
        <v>1336</v>
      </c>
      <c r="O830" s="61"/>
      <c r="P830" s="57">
        <v>40973</v>
      </c>
    </row>
    <row r="831" spans="1:16" ht="63">
      <c r="A831" s="39" t="s">
        <v>1396</v>
      </c>
      <c r="B831" s="54">
        <v>2012</v>
      </c>
      <c r="C831" s="36" t="s">
        <v>1318</v>
      </c>
      <c r="D831" s="61">
        <v>1</v>
      </c>
      <c r="E831" s="52">
        <v>16065</v>
      </c>
      <c r="F831" s="52">
        <f>222.71+356.64</f>
        <v>579.35</v>
      </c>
      <c r="G831" s="52">
        <f>1422.31+2655.99</f>
        <v>4078.2999999999997</v>
      </c>
      <c r="H831" s="52">
        <v>0</v>
      </c>
      <c r="I831" s="52">
        <v>0</v>
      </c>
      <c r="J831" s="52">
        <v>0</v>
      </c>
      <c r="K831" s="55">
        <v>0</v>
      </c>
      <c r="L831" s="55">
        <v>0</v>
      </c>
      <c r="M831" s="52">
        <f t="shared" si="24"/>
        <v>20722.649999999998</v>
      </c>
      <c r="N831" s="58"/>
      <c r="O831" s="110" t="s">
        <v>1396</v>
      </c>
      <c r="P831" s="60" t="s">
        <v>1319</v>
      </c>
    </row>
    <row r="832" spans="1:16" ht="63">
      <c r="A832" s="39" t="s">
        <v>1396</v>
      </c>
      <c r="B832" s="54">
        <v>2012</v>
      </c>
      <c r="C832" s="36" t="s">
        <v>1356</v>
      </c>
      <c r="D832" s="61">
        <v>3</v>
      </c>
      <c r="E832" s="52">
        <v>33594</v>
      </c>
      <c r="F832" s="52">
        <v>705.47</v>
      </c>
      <c r="G832" s="52">
        <v>5144.9</v>
      </c>
      <c r="H832" s="52">
        <v>0</v>
      </c>
      <c r="I832" s="52">
        <v>0</v>
      </c>
      <c r="J832" s="52">
        <v>0</v>
      </c>
      <c r="K832" s="55">
        <v>0</v>
      </c>
      <c r="L832" s="55">
        <v>0</v>
      </c>
      <c r="M832" s="52">
        <f t="shared" si="24"/>
        <v>39444.37</v>
      </c>
      <c r="N832" s="58"/>
      <c r="O832" s="110" t="s">
        <v>1396</v>
      </c>
      <c r="P832" s="60">
        <v>41227</v>
      </c>
    </row>
    <row r="833" spans="1:16" ht="18">
      <c r="A833" s="37" t="s">
        <v>1320</v>
      </c>
      <c r="B833" s="54">
        <v>2012</v>
      </c>
      <c r="C833" s="36" t="s">
        <v>1323</v>
      </c>
      <c r="D833" s="61">
        <v>1</v>
      </c>
      <c r="E833" s="52">
        <v>284993</v>
      </c>
      <c r="F833" s="52">
        <v>71436</v>
      </c>
      <c r="G833" s="52">
        <v>341768.01</v>
      </c>
      <c r="H833" s="52">
        <v>0</v>
      </c>
      <c r="I833" s="52">
        <v>0</v>
      </c>
      <c r="J833" s="52">
        <v>0</v>
      </c>
      <c r="K833" s="55">
        <v>0</v>
      </c>
      <c r="L833" s="55">
        <v>0</v>
      </c>
      <c r="M833" s="52">
        <f t="shared" si="24"/>
        <v>698197.01</v>
      </c>
      <c r="N833" s="58"/>
      <c r="O833" s="54" t="s">
        <v>1321</v>
      </c>
      <c r="P833" s="60">
        <v>40933</v>
      </c>
    </row>
    <row r="834" spans="1:16" ht="36">
      <c r="A834" s="53" t="s">
        <v>1324</v>
      </c>
      <c r="B834" s="54">
        <v>2012</v>
      </c>
      <c r="C834" s="36" t="s">
        <v>1325</v>
      </c>
      <c r="D834" s="61">
        <v>9</v>
      </c>
      <c r="E834" s="52">
        <v>15760</v>
      </c>
      <c r="F834" s="52">
        <v>1711</v>
      </c>
      <c r="G834" s="52">
        <v>8036.66</v>
      </c>
      <c r="H834" s="52">
        <v>239.34</v>
      </c>
      <c r="I834" s="52">
        <v>25.96</v>
      </c>
      <c r="J834" s="52">
        <v>110.1</v>
      </c>
      <c r="K834" s="55">
        <v>0</v>
      </c>
      <c r="L834" s="55">
        <v>0</v>
      </c>
      <c r="M834" s="52">
        <f aca="true" t="shared" si="25" ref="M834:M873">SUM(E834:L834)</f>
        <v>25883.059999999998</v>
      </c>
      <c r="N834" s="58"/>
      <c r="O834" s="54" t="s">
        <v>1326</v>
      </c>
      <c r="P834" s="60">
        <v>40940</v>
      </c>
    </row>
    <row r="835" spans="1:16" ht="18">
      <c r="A835" s="53" t="s">
        <v>1353</v>
      </c>
      <c r="B835" s="54">
        <v>2012</v>
      </c>
      <c r="C835" s="36" t="s">
        <v>1354</v>
      </c>
      <c r="D835" s="61">
        <v>1</v>
      </c>
      <c r="E835" s="52">
        <v>5867</v>
      </c>
      <c r="F835" s="52">
        <v>295</v>
      </c>
      <c r="G835" s="52">
        <v>1849</v>
      </c>
      <c r="H835" s="52">
        <v>0</v>
      </c>
      <c r="I835" s="52">
        <v>0</v>
      </c>
      <c r="J835" s="52">
        <v>0</v>
      </c>
      <c r="K835" s="55">
        <v>0</v>
      </c>
      <c r="L835" s="55">
        <v>0</v>
      </c>
      <c r="M835" s="52">
        <f t="shared" si="25"/>
        <v>8011</v>
      </c>
      <c r="N835" s="58" t="s">
        <v>1355</v>
      </c>
      <c r="O835" s="54"/>
      <c r="P835" s="60">
        <v>41184</v>
      </c>
    </row>
    <row r="836" spans="1:16" ht="18">
      <c r="A836" s="53" t="s">
        <v>1353</v>
      </c>
      <c r="B836" s="61">
        <v>2012</v>
      </c>
      <c r="C836" s="37" t="s">
        <v>1362</v>
      </c>
      <c r="D836" s="61">
        <v>1</v>
      </c>
      <c r="E836" s="52">
        <v>59276</v>
      </c>
      <c r="F836" s="52">
        <v>739.5</v>
      </c>
      <c r="G836" s="52">
        <v>3599.93</v>
      </c>
      <c r="H836" s="52">
        <v>2839</v>
      </c>
      <c r="I836" s="52">
        <v>34.5</v>
      </c>
      <c r="J836" s="52">
        <v>172.35</v>
      </c>
      <c r="K836" s="55">
        <v>0</v>
      </c>
      <c r="L836" s="55">
        <v>0</v>
      </c>
      <c r="M836" s="52">
        <f t="shared" si="25"/>
        <v>66661.28</v>
      </c>
      <c r="N836" s="58" t="s">
        <v>1363</v>
      </c>
      <c r="O836" s="54"/>
      <c r="P836" s="60">
        <v>41241</v>
      </c>
    </row>
    <row r="837" spans="1:16" ht="9">
      <c r="A837" s="53" t="s">
        <v>1339</v>
      </c>
      <c r="B837" s="54">
        <v>2012</v>
      </c>
      <c r="C837" s="36" t="s">
        <v>1340</v>
      </c>
      <c r="D837" s="61">
        <v>1</v>
      </c>
      <c r="E837" s="52">
        <v>10770</v>
      </c>
      <c r="F837" s="52">
        <v>490.43</v>
      </c>
      <c r="G837" s="52">
        <v>2364.69</v>
      </c>
      <c r="H837" s="52">
        <v>0</v>
      </c>
      <c r="I837" s="52">
        <v>0</v>
      </c>
      <c r="J837" s="52">
        <v>0</v>
      </c>
      <c r="K837" s="55">
        <v>0</v>
      </c>
      <c r="L837" s="55">
        <v>0</v>
      </c>
      <c r="M837" s="52">
        <f t="shared" si="25"/>
        <v>13625.12</v>
      </c>
      <c r="N837" s="56" t="s">
        <v>1336</v>
      </c>
      <c r="O837" s="61"/>
      <c r="P837" s="57">
        <v>40973</v>
      </c>
    </row>
    <row r="838" spans="1:16" ht="18">
      <c r="A838" s="53" t="s">
        <v>482</v>
      </c>
      <c r="B838" s="54">
        <v>2012</v>
      </c>
      <c r="C838" s="36" t="s">
        <v>1357</v>
      </c>
      <c r="D838" s="61">
        <v>5</v>
      </c>
      <c r="E838" s="52">
        <v>17818</v>
      </c>
      <c r="F838" s="52">
        <v>3615</v>
      </c>
      <c r="G838" s="52">
        <v>16717</v>
      </c>
      <c r="H838" s="52">
        <v>0</v>
      </c>
      <c r="I838" s="52">
        <v>0</v>
      </c>
      <c r="J838" s="52">
        <v>0</v>
      </c>
      <c r="K838" s="55">
        <v>0</v>
      </c>
      <c r="L838" s="55">
        <v>0</v>
      </c>
      <c r="M838" s="52">
        <f>SUM(E838:L838)</f>
        <v>38150</v>
      </c>
      <c r="N838" s="56"/>
      <c r="O838" s="61" t="s">
        <v>1358</v>
      </c>
      <c r="P838" s="57">
        <v>41233</v>
      </c>
    </row>
    <row r="839" spans="1:16" ht="27">
      <c r="A839" s="39" t="s">
        <v>1429</v>
      </c>
      <c r="B839" s="54">
        <v>2012</v>
      </c>
      <c r="C839" s="39" t="s">
        <v>1429</v>
      </c>
      <c r="D839" s="61">
        <v>36</v>
      </c>
      <c r="E839" s="122">
        <v>411114</v>
      </c>
      <c r="F839" s="122">
        <v>28572.42</v>
      </c>
      <c r="G839" s="122">
        <v>184668.3</v>
      </c>
      <c r="H839" s="122">
        <v>268</v>
      </c>
      <c r="I839" s="122">
        <v>18.63</v>
      </c>
      <c r="J839" s="122">
        <v>120.38</v>
      </c>
      <c r="K839" s="125">
        <v>0</v>
      </c>
      <c r="L839" s="125">
        <v>0</v>
      </c>
      <c r="M839" s="122">
        <f t="shared" si="25"/>
        <v>624761.73</v>
      </c>
      <c r="N839" s="62"/>
      <c r="O839" s="61" t="s">
        <v>1348</v>
      </c>
      <c r="P839" s="57">
        <v>41092</v>
      </c>
    </row>
    <row r="840" spans="1:16" ht="18">
      <c r="A840" s="37" t="s">
        <v>1349</v>
      </c>
      <c r="B840" s="54">
        <v>2012</v>
      </c>
      <c r="C840" s="36" t="s">
        <v>1352</v>
      </c>
      <c r="D840" s="61">
        <v>1</v>
      </c>
      <c r="E840" s="52">
        <v>1008594</v>
      </c>
      <c r="F840" s="52">
        <v>2728.25</v>
      </c>
      <c r="G840" s="52">
        <v>25922.3</v>
      </c>
      <c r="H840" s="52">
        <v>101</v>
      </c>
      <c r="I840" s="52">
        <v>0.8</v>
      </c>
      <c r="J840" s="52">
        <v>9.16</v>
      </c>
      <c r="K840" s="55">
        <v>0</v>
      </c>
      <c r="L840" s="55">
        <v>0</v>
      </c>
      <c r="M840" s="52">
        <f t="shared" si="25"/>
        <v>1037355.5100000001</v>
      </c>
      <c r="N840" s="54" t="s">
        <v>1350</v>
      </c>
      <c r="O840" s="61"/>
      <c r="P840" s="57">
        <v>41108</v>
      </c>
    </row>
    <row r="841" spans="1:16" ht="18">
      <c r="A841" s="37" t="s">
        <v>1349</v>
      </c>
      <c r="B841" s="54">
        <v>2012</v>
      </c>
      <c r="C841" s="36" t="s">
        <v>1351</v>
      </c>
      <c r="D841" s="61">
        <v>0</v>
      </c>
      <c r="E841" s="52">
        <v>0</v>
      </c>
      <c r="F841" s="52">
        <v>0</v>
      </c>
      <c r="G841" s="52">
        <v>33297.74</v>
      </c>
      <c r="H841" s="52">
        <v>0</v>
      </c>
      <c r="I841" s="52">
        <v>0</v>
      </c>
      <c r="J841" s="52">
        <v>0</v>
      </c>
      <c r="K841" s="55">
        <v>0</v>
      </c>
      <c r="L841" s="55">
        <v>0</v>
      </c>
      <c r="M841" s="52">
        <f t="shared" si="25"/>
        <v>33297.74</v>
      </c>
      <c r="N841" s="54" t="s">
        <v>1350</v>
      </c>
      <c r="O841" s="61"/>
      <c r="P841" s="57">
        <v>41117</v>
      </c>
    </row>
    <row r="842" spans="1:16" ht="9">
      <c r="A842" s="63" t="s">
        <v>1054</v>
      </c>
      <c r="B842" s="54">
        <v>2012</v>
      </c>
      <c r="C842" s="36" t="s">
        <v>1327</v>
      </c>
      <c r="D842" s="61">
        <v>1</v>
      </c>
      <c r="E842" s="52">
        <v>2561</v>
      </c>
      <c r="F842" s="52">
        <v>274.54</v>
      </c>
      <c r="G842" s="52">
        <v>1403.59</v>
      </c>
      <c r="H842" s="52">
        <v>0</v>
      </c>
      <c r="I842" s="52">
        <v>0</v>
      </c>
      <c r="J842" s="52">
        <v>0</v>
      </c>
      <c r="K842" s="55">
        <v>0</v>
      </c>
      <c r="L842" s="55">
        <v>0</v>
      </c>
      <c r="M842" s="52">
        <f t="shared" si="25"/>
        <v>4239.13</v>
      </c>
      <c r="N842" s="58"/>
      <c r="O842" s="54" t="s">
        <v>1328</v>
      </c>
      <c r="P842" s="60">
        <v>40932</v>
      </c>
    </row>
    <row r="843" spans="1:16" ht="9">
      <c r="A843" s="63" t="s">
        <v>1054</v>
      </c>
      <c r="B843" s="54">
        <v>2012</v>
      </c>
      <c r="C843" s="36" t="s">
        <v>1346</v>
      </c>
      <c r="D843" s="61">
        <v>1</v>
      </c>
      <c r="E843" s="52">
        <v>3073</v>
      </c>
      <c r="F843" s="52">
        <v>288</v>
      </c>
      <c r="G843" s="52">
        <v>1311</v>
      </c>
      <c r="H843" s="52">
        <v>0</v>
      </c>
      <c r="I843" s="52">
        <v>0</v>
      </c>
      <c r="J843" s="52">
        <v>0</v>
      </c>
      <c r="K843" s="55">
        <v>0</v>
      </c>
      <c r="L843" s="55">
        <v>0</v>
      </c>
      <c r="M843" s="52">
        <f t="shared" si="25"/>
        <v>4672</v>
      </c>
      <c r="N843" s="58"/>
      <c r="O843" s="54" t="s">
        <v>1347</v>
      </c>
      <c r="P843" s="60">
        <v>40982</v>
      </c>
    </row>
    <row r="844" spans="1:16" ht="18">
      <c r="A844" s="53" t="s">
        <v>790</v>
      </c>
      <c r="B844" s="54">
        <v>2012</v>
      </c>
      <c r="C844" s="36" t="s">
        <v>1329</v>
      </c>
      <c r="D844" s="61">
        <v>2</v>
      </c>
      <c r="E844" s="52">
        <f>1812+1812</f>
        <v>3624</v>
      </c>
      <c r="F844" s="52">
        <f>194.25+194.25</f>
        <v>388.5</v>
      </c>
      <c r="G844" s="52">
        <f>993.09+993.09</f>
        <v>1986.18</v>
      </c>
      <c r="H844" s="52">
        <v>0</v>
      </c>
      <c r="I844" s="52">
        <v>0</v>
      </c>
      <c r="J844" s="52">
        <v>0</v>
      </c>
      <c r="K844" s="55">
        <v>0</v>
      </c>
      <c r="L844" s="55">
        <v>0</v>
      </c>
      <c r="M844" s="52">
        <f t="shared" si="25"/>
        <v>5998.68</v>
      </c>
      <c r="N844" s="58"/>
      <c r="O844" s="54" t="s">
        <v>1328</v>
      </c>
      <c r="P844" s="60">
        <v>40932</v>
      </c>
    </row>
    <row r="845" spans="1:16" ht="9">
      <c r="A845" s="63" t="s">
        <v>1330</v>
      </c>
      <c r="B845" s="54">
        <v>2012</v>
      </c>
      <c r="C845" s="36" t="s">
        <v>1331</v>
      </c>
      <c r="D845" s="61">
        <v>1</v>
      </c>
      <c r="E845" s="52">
        <v>2024</v>
      </c>
      <c r="F845" s="52">
        <v>216.97</v>
      </c>
      <c r="G845" s="52">
        <v>1109.28</v>
      </c>
      <c r="H845" s="52"/>
      <c r="I845" s="52">
        <v>0</v>
      </c>
      <c r="J845" s="52">
        <v>0</v>
      </c>
      <c r="K845" s="55">
        <v>0</v>
      </c>
      <c r="L845" s="55">
        <v>0</v>
      </c>
      <c r="M845" s="52">
        <f t="shared" si="25"/>
        <v>3350.25</v>
      </c>
      <c r="N845" s="58"/>
      <c r="O845" s="54" t="s">
        <v>1328</v>
      </c>
      <c r="P845" s="60">
        <v>40932</v>
      </c>
    </row>
    <row r="846" spans="1:16" ht="9">
      <c r="A846" s="63" t="s">
        <v>1337</v>
      </c>
      <c r="B846" s="61">
        <v>2012</v>
      </c>
      <c r="C846" s="51" t="s">
        <v>1338</v>
      </c>
      <c r="D846" s="61">
        <v>1</v>
      </c>
      <c r="E846" s="52">
        <v>5286</v>
      </c>
      <c r="F846" s="52">
        <v>240.71</v>
      </c>
      <c r="G846" s="52">
        <v>1160.61</v>
      </c>
      <c r="H846" s="52">
        <v>0</v>
      </c>
      <c r="I846" s="52">
        <v>0</v>
      </c>
      <c r="J846" s="52">
        <v>0</v>
      </c>
      <c r="K846" s="55">
        <v>0</v>
      </c>
      <c r="L846" s="55">
        <v>0</v>
      </c>
      <c r="M846" s="52">
        <f t="shared" si="25"/>
        <v>6687.32</v>
      </c>
      <c r="N846" s="56" t="s">
        <v>1336</v>
      </c>
      <c r="O846" s="61"/>
      <c r="P846" s="57">
        <v>40973</v>
      </c>
    </row>
    <row r="847" spans="1:16" ht="9">
      <c r="A847" s="63" t="s">
        <v>1341</v>
      </c>
      <c r="B847" s="61">
        <v>2012</v>
      </c>
      <c r="C847" s="51" t="s">
        <v>1342</v>
      </c>
      <c r="D847" s="61">
        <v>1</v>
      </c>
      <c r="E847" s="52">
        <v>6174</v>
      </c>
      <c r="F847" s="52">
        <v>281.15</v>
      </c>
      <c r="G847" s="52">
        <v>1355.58</v>
      </c>
      <c r="H847" s="52">
        <v>0</v>
      </c>
      <c r="I847" s="52">
        <v>0</v>
      </c>
      <c r="J847" s="52">
        <v>0</v>
      </c>
      <c r="K847" s="55">
        <v>0</v>
      </c>
      <c r="L847" s="55">
        <v>0</v>
      </c>
      <c r="M847" s="52">
        <f t="shared" si="25"/>
        <v>7810.73</v>
      </c>
      <c r="N847" s="56" t="s">
        <v>1336</v>
      </c>
      <c r="O847" s="61"/>
      <c r="P847" s="57">
        <v>40973</v>
      </c>
    </row>
    <row r="848" spans="1:16" ht="9">
      <c r="A848" s="63" t="s">
        <v>1343</v>
      </c>
      <c r="B848" s="61">
        <v>2012</v>
      </c>
      <c r="C848" s="51" t="s">
        <v>1344</v>
      </c>
      <c r="D848" s="61">
        <v>1</v>
      </c>
      <c r="E848" s="52">
        <v>55709</v>
      </c>
      <c r="F848" s="52">
        <v>3588</v>
      </c>
      <c r="G848" s="52">
        <v>19568</v>
      </c>
      <c r="H848" s="52">
        <v>0</v>
      </c>
      <c r="I848" s="52">
        <v>0</v>
      </c>
      <c r="J848" s="52">
        <v>0</v>
      </c>
      <c r="K848" s="55">
        <v>0</v>
      </c>
      <c r="L848" s="55">
        <v>0</v>
      </c>
      <c r="M848" s="52">
        <f t="shared" si="25"/>
        <v>78865</v>
      </c>
      <c r="N848" s="56"/>
      <c r="O848" s="61" t="s">
        <v>1345</v>
      </c>
      <c r="P848" s="57">
        <v>40952</v>
      </c>
    </row>
    <row r="849" spans="1:16" ht="9">
      <c r="A849" s="53" t="s">
        <v>1332</v>
      </c>
      <c r="B849" s="54">
        <v>2012</v>
      </c>
      <c r="C849" s="36" t="s">
        <v>1333</v>
      </c>
      <c r="D849" s="61">
        <v>1</v>
      </c>
      <c r="E849" s="52">
        <v>26988</v>
      </c>
      <c r="F849" s="52">
        <v>1229.03</v>
      </c>
      <c r="G849" s="52">
        <v>5925.58</v>
      </c>
      <c r="H849" s="52">
        <v>100</v>
      </c>
      <c r="I849" s="52">
        <v>4.55</v>
      </c>
      <c r="J849" s="52">
        <v>21.96</v>
      </c>
      <c r="K849" s="55">
        <v>0</v>
      </c>
      <c r="L849" s="55">
        <v>0</v>
      </c>
      <c r="M849" s="52">
        <f t="shared" si="25"/>
        <v>34269.12</v>
      </c>
      <c r="N849" s="58"/>
      <c r="O849" s="54" t="s">
        <v>1334</v>
      </c>
      <c r="P849" s="60">
        <v>40959</v>
      </c>
    </row>
    <row r="850" spans="1:16" ht="18">
      <c r="A850" s="53" t="s">
        <v>1359</v>
      </c>
      <c r="B850" s="54">
        <v>2012</v>
      </c>
      <c r="C850" s="36" t="s">
        <v>1360</v>
      </c>
      <c r="D850" s="61">
        <v>6</v>
      </c>
      <c r="E850" s="52">
        <v>70999</v>
      </c>
      <c r="F850" s="52">
        <v>5246.82</v>
      </c>
      <c r="G850" s="52">
        <v>27448.49</v>
      </c>
      <c r="H850" s="52">
        <v>0</v>
      </c>
      <c r="I850" s="52">
        <v>0</v>
      </c>
      <c r="J850" s="52">
        <v>0</v>
      </c>
      <c r="K850" s="55">
        <v>0</v>
      </c>
      <c r="L850" s="55">
        <v>0</v>
      </c>
      <c r="M850" s="52">
        <f t="shared" si="25"/>
        <v>103694.31000000001</v>
      </c>
      <c r="N850" s="58"/>
      <c r="O850" s="54" t="s">
        <v>1361</v>
      </c>
      <c r="P850" s="60">
        <v>41240</v>
      </c>
    </row>
    <row r="851" spans="1:16" ht="9">
      <c r="A851" s="44"/>
      <c r="B851" s="45"/>
      <c r="C851" s="46"/>
      <c r="D851" s="45"/>
      <c r="E851" s="47"/>
      <c r="F851" s="47"/>
      <c r="G851" s="47"/>
      <c r="H851" s="47"/>
      <c r="I851" s="47"/>
      <c r="J851" s="47"/>
      <c r="K851" s="48"/>
      <c r="L851" s="48"/>
      <c r="M851" s="47"/>
      <c r="N851" s="49"/>
      <c r="O851" s="45"/>
      <c r="P851" s="50"/>
    </row>
    <row r="852" spans="1:16" ht="9">
      <c r="A852" s="37" t="s">
        <v>1405</v>
      </c>
      <c r="B852" s="61">
        <v>2013</v>
      </c>
      <c r="C852" s="51" t="s">
        <v>1406</v>
      </c>
      <c r="D852" s="61">
        <v>1</v>
      </c>
      <c r="E852" s="52">
        <v>7056</v>
      </c>
      <c r="F852" s="52">
        <v>170.76</v>
      </c>
      <c r="G852" s="52">
        <v>1192.41</v>
      </c>
      <c r="H852" s="52">
        <v>0</v>
      </c>
      <c r="I852" s="52">
        <v>0</v>
      </c>
      <c r="J852" s="52">
        <v>0</v>
      </c>
      <c r="K852" s="55">
        <v>0</v>
      </c>
      <c r="L852" s="55">
        <v>0</v>
      </c>
      <c r="M852" s="52">
        <f t="shared" si="25"/>
        <v>8419.17</v>
      </c>
      <c r="N852" s="56" t="s">
        <v>1407</v>
      </c>
      <c r="O852" s="61"/>
      <c r="P852" s="57">
        <v>41607</v>
      </c>
    </row>
    <row r="853" spans="1:16" ht="9">
      <c r="A853" s="37" t="s">
        <v>1367</v>
      </c>
      <c r="B853" s="61">
        <v>2013</v>
      </c>
      <c r="C853" s="51" t="s">
        <v>1369</v>
      </c>
      <c r="D853" s="61">
        <v>1</v>
      </c>
      <c r="E853" s="52">
        <v>100734</v>
      </c>
      <c r="F853" s="52">
        <v>3183.19</v>
      </c>
      <c r="G853" s="52">
        <v>12470.06</v>
      </c>
      <c r="H853" s="52">
        <v>3160</v>
      </c>
      <c r="I853" s="52">
        <v>99.86</v>
      </c>
      <c r="J853" s="52">
        <v>391.18</v>
      </c>
      <c r="K853" s="55">
        <v>2945.1</v>
      </c>
      <c r="L853" s="55"/>
      <c r="M853" s="52">
        <f t="shared" si="25"/>
        <v>122983.39</v>
      </c>
      <c r="N853" s="56" t="s">
        <v>1371</v>
      </c>
      <c r="O853" s="61"/>
      <c r="P853" s="57">
        <v>41317</v>
      </c>
    </row>
    <row r="854" spans="1:16" ht="9">
      <c r="A854" s="37" t="s">
        <v>1367</v>
      </c>
      <c r="B854" s="61">
        <v>2013</v>
      </c>
      <c r="C854" s="51" t="s">
        <v>1397</v>
      </c>
      <c r="D854" s="61">
        <v>1</v>
      </c>
      <c r="E854" s="52">
        <v>22080</v>
      </c>
      <c r="F854" s="52">
        <v>280.42</v>
      </c>
      <c r="G854" s="52">
        <v>0</v>
      </c>
      <c r="H854" s="52">
        <v>0</v>
      </c>
      <c r="I854" s="52">
        <v>0</v>
      </c>
      <c r="J854" s="52">
        <v>0</v>
      </c>
      <c r="K854" s="55">
        <v>0</v>
      </c>
      <c r="L854" s="55">
        <v>0</v>
      </c>
      <c r="M854" s="52">
        <f t="shared" si="25"/>
        <v>22360.42</v>
      </c>
      <c r="N854" s="61" t="s">
        <v>1371</v>
      </c>
      <c r="O854" s="61"/>
      <c r="P854" s="57">
        <v>41523</v>
      </c>
    </row>
    <row r="855" spans="1:16" ht="9">
      <c r="A855" s="37" t="s">
        <v>1409</v>
      </c>
      <c r="B855" s="61">
        <v>2013</v>
      </c>
      <c r="C855" s="51" t="s">
        <v>1410</v>
      </c>
      <c r="D855" s="61">
        <v>1</v>
      </c>
      <c r="E855" s="52">
        <v>8628</v>
      </c>
      <c r="F855" s="52">
        <v>207</v>
      </c>
      <c r="G855" s="52">
        <v>1590</v>
      </c>
      <c r="H855" s="52">
        <v>0</v>
      </c>
      <c r="I855" s="52">
        <v>0</v>
      </c>
      <c r="J855" s="52">
        <v>0</v>
      </c>
      <c r="K855" s="55">
        <v>0</v>
      </c>
      <c r="L855" s="55">
        <v>0</v>
      </c>
      <c r="M855" s="52">
        <f t="shared" si="25"/>
        <v>10425</v>
      </c>
      <c r="N855" s="61"/>
      <c r="O855" s="61" t="s">
        <v>1411</v>
      </c>
      <c r="P855" s="57">
        <v>41617</v>
      </c>
    </row>
    <row r="856" spans="1:16" ht="18">
      <c r="A856" s="37" t="s">
        <v>1390</v>
      </c>
      <c r="B856" s="61">
        <v>2013</v>
      </c>
      <c r="C856" s="37" t="s">
        <v>1391</v>
      </c>
      <c r="D856" s="61">
        <v>3</v>
      </c>
      <c r="E856" s="52">
        <v>91398</v>
      </c>
      <c r="F856" s="52">
        <v>4460.22</v>
      </c>
      <c r="G856" s="52">
        <v>27319.53</v>
      </c>
      <c r="H856" s="52">
        <v>0</v>
      </c>
      <c r="I856" s="52">
        <v>0</v>
      </c>
      <c r="J856" s="52">
        <v>0</v>
      </c>
      <c r="K856" s="55">
        <v>0</v>
      </c>
      <c r="L856" s="55">
        <v>0</v>
      </c>
      <c r="M856" s="52">
        <f t="shared" si="25"/>
        <v>123177.75</v>
      </c>
      <c r="N856" s="56"/>
      <c r="O856" s="61" t="s">
        <v>1392</v>
      </c>
      <c r="P856" s="57">
        <v>41515</v>
      </c>
    </row>
    <row r="857" spans="1:16" ht="18">
      <c r="A857" s="37" t="s">
        <v>1390</v>
      </c>
      <c r="B857" s="61">
        <v>2013</v>
      </c>
      <c r="C857" s="37" t="s">
        <v>1401</v>
      </c>
      <c r="D857" s="61">
        <v>0</v>
      </c>
      <c r="E857" s="52">
        <v>105370</v>
      </c>
      <c r="F857" s="52">
        <v>9589.75</v>
      </c>
      <c r="G857" s="52">
        <v>56905.06</v>
      </c>
      <c r="H857" s="52">
        <v>0</v>
      </c>
      <c r="I857" s="52">
        <v>0</v>
      </c>
      <c r="J857" s="52">
        <v>0</v>
      </c>
      <c r="K857" s="55">
        <v>0</v>
      </c>
      <c r="L857" s="55">
        <v>0</v>
      </c>
      <c r="M857" s="52">
        <f t="shared" si="25"/>
        <v>171864.81</v>
      </c>
      <c r="N857" s="56"/>
      <c r="O857" s="61" t="s">
        <v>1408</v>
      </c>
      <c r="P857" s="57">
        <v>41605</v>
      </c>
    </row>
    <row r="858" spans="1:16" ht="21" customHeight="1">
      <c r="A858" s="53" t="s">
        <v>1353</v>
      </c>
      <c r="B858" s="61">
        <v>2013</v>
      </c>
      <c r="C858" s="37" t="s">
        <v>1380</v>
      </c>
      <c r="D858" s="61">
        <v>1</v>
      </c>
      <c r="E858" s="52">
        <v>20495</v>
      </c>
      <c r="F858" s="52">
        <v>569.76</v>
      </c>
      <c r="G858" s="52">
        <v>1895.83</v>
      </c>
      <c r="H858" s="52">
        <v>819</v>
      </c>
      <c r="I858" s="52">
        <v>22.77</v>
      </c>
      <c r="J858" s="52">
        <v>75.76</v>
      </c>
      <c r="K858" s="55">
        <v>0</v>
      </c>
      <c r="L858" s="55">
        <v>0</v>
      </c>
      <c r="M858" s="52">
        <f t="shared" si="25"/>
        <v>23878.119999999995</v>
      </c>
      <c r="N858" s="56" t="s">
        <v>1381</v>
      </c>
      <c r="O858" s="61"/>
      <c r="P858" s="57">
        <v>41355</v>
      </c>
    </row>
    <row r="859" spans="1:16" ht="21" customHeight="1">
      <c r="A859" s="53" t="s">
        <v>1398</v>
      </c>
      <c r="B859" s="61">
        <v>2013</v>
      </c>
      <c r="C859" s="37" t="s">
        <v>1399</v>
      </c>
      <c r="D859" s="61">
        <v>2</v>
      </c>
      <c r="E859" s="52">
        <v>7206</v>
      </c>
      <c r="F859" s="52">
        <f>7868.87-E859</f>
        <v>662.8699999999999</v>
      </c>
      <c r="G859" s="52">
        <v>3776.96</v>
      </c>
      <c r="H859" s="52">
        <v>0</v>
      </c>
      <c r="I859" s="52">
        <v>0</v>
      </c>
      <c r="J859" s="52">
        <v>0</v>
      </c>
      <c r="K859" s="55">
        <v>0</v>
      </c>
      <c r="L859" s="55">
        <v>0</v>
      </c>
      <c r="M859" s="52">
        <f t="shared" si="25"/>
        <v>11645.83</v>
      </c>
      <c r="N859" s="56"/>
      <c r="O859" s="61" t="s">
        <v>1400</v>
      </c>
      <c r="P859" s="57">
        <v>41600</v>
      </c>
    </row>
    <row r="860" spans="1:16" ht="21" customHeight="1">
      <c r="A860" s="53" t="s">
        <v>1398</v>
      </c>
      <c r="B860" s="61">
        <v>2013</v>
      </c>
      <c r="C860" s="37" t="s">
        <v>1412</v>
      </c>
      <c r="D860" s="61">
        <v>0</v>
      </c>
      <c r="E860" s="52">
        <v>9734</v>
      </c>
      <c r="F860" s="52">
        <f>10162.29-9734</f>
        <v>428.2900000000009</v>
      </c>
      <c r="G860" s="52">
        <v>3201.12</v>
      </c>
      <c r="H860" s="52">
        <v>0</v>
      </c>
      <c r="I860" s="52">
        <v>0</v>
      </c>
      <c r="J860" s="52">
        <v>0</v>
      </c>
      <c r="K860" s="55">
        <v>0</v>
      </c>
      <c r="L860" s="55">
        <v>0</v>
      </c>
      <c r="M860" s="52">
        <f t="shared" si="25"/>
        <v>13363.41</v>
      </c>
      <c r="N860" s="56"/>
      <c r="O860" s="61" t="s">
        <v>1413</v>
      </c>
      <c r="P860" s="57">
        <v>41618</v>
      </c>
    </row>
    <row r="861" spans="1:16" ht="29.25" customHeight="1">
      <c r="A861" s="39" t="s">
        <v>1429</v>
      </c>
      <c r="B861" s="61">
        <v>2013</v>
      </c>
      <c r="C861" s="39" t="s">
        <v>1429</v>
      </c>
      <c r="D861" s="61">
        <v>2</v>
      </c>
      <c r="E861" s="122">
        <v>931090</v>
      </c>
      <c r="F861" s="122">
        <v>56676.96</v>
      </c>
      <c r="G861" s="122">
        <v>71703.33</v>
      </c>
      <c r="H861" s="122">
        <v>0</v>
      </c>
      <c r="I861" s="122">
        <v>0</v>
      </c>
      <c r="J861" s="122">
        <v>0</v>
      </c>
      <c r="K861" s="125">
        <v>0</v>
      </c>
      <c r="L861" s="125">
        <v>0</v>
      </c>
      <c r="M861" s="122">
        <f t="shared" si="25"/>
        <v>1059470.29</v>
      </c>
      <c r="N861" s="56"/>
      <c r="O861" s="61" t="s">
        <v>1365</v>
      </c>
      <c r="P861" s="57">
        <v>41293</v>
      </c>
    </row>
    <row r="862" spans="1:16" ht="27">
      <c r="A862" s="39" t="s">
        <v>1429</v>
      </c>
      <c r="B862" s="61">
        <v>2013</v>
      </c>
      <c r="C862" s="39" t="s">
        <v>1429</v>
      </c>
      <c r="D862" s="61">
        <v>34</v>
      </c>
      <c r="E862" s="122">
        <v>784236.85</v>
      </c>
      <c r="F862" s="122"/>
      <c r="G862" s="122">
        <v>0</v>
      </c>
      <c r="H862" s="122">
        <v>0</v>
      </c>
      <c r="I862" s="122">
        <v>0</v>
      </c>
      <c r="J862" s="122">
        <v>0</v>
      </c>
      <c r="K862" s="125">
        <v>0</v>
      </c>
      <c r="L862" s="125">
        <v>0</v>
      </c>
      <c r="M862" s="122">
        <f t="shared" si="25"/>
        <v>784236.85</v>
      </c>
      <c r="N862" s="56"/>
      <c r="O862" s="61" t="s">
        <v>1382</v>
      </c>
      <c r="P862" s="57">
        <v>41432</v>
      </c>
    </row>
    <row r="863" spans="1:16" ht="28.5" customHeight="1">
      <c r="A863" s="39" t="s">
        <v>1429</v>
      </c>
      <c r="B863" s="61">
        <v>2013</v>
      </c>
      <c r="C863" s="39" t="s">
        <v>1429</v>
      </c>
      <c r="D863" s="61">
        <v>0</v>
      </c>
      <c r="E863" s="122">
        <v>110178.74</v>
      </c>
      <c r="F863" s="122">
        <v>0</v>
      </c>
      <c r="G863" s="122">
        <v>0</v>
      </c>
      <c r="H863" s="122">
        <v>0</v>
      </c>
      <c r="I863" s="122">
        <v>0</v>
      </c>
      <c r="J863" s="122">
        <v>0</v>
      </c>
      <c r="K863" s="125">
        <v>0</v>
      </c>
      <c r="L863" s="125">
        <v>0</v>
      </c>
      <c r="M863" s="122">
        <f t="shared" si="25"/>
        <v>110178.74</v>
      </c>
      <c r="N863" s="56"/>
      <c r="O863" s="61" t="s">
        <v>1382</v>
      </c>
      <c r="P863" s="57">
        <v>41451</v>
      </c>
    </row>
    <row r="864" spans="1:16" ht="28.5" customHeight="1">
      <c r="A864" s="39" t="s">
        <v>1429</v>
      </c>
      <c r="B864" s="61">
        <v>2013</v>
      </c>
      <c r="C864" s="39" t="s">
        <v>1429</v>
      </c>
      <c r="D864" s="61">
        <v>0</v>
      </c>
      <c r="E864" s="122">
        <v>316340.41</v>
      </c>
      <c r="F864" s="122">
        <v>87514.34</v>
      </c>
      <c r="G864" s="122">
        <v>528394.52</v>
      </c>
      <c r="H864" s="122">
        <v>0</v>
      </c>
      <c r="I864" s="122">
        <v>0</v>
      </c>
      <c r="J864" s="122">
        <v>0</v>
      </c>
      <c r="K864" s="125">
        <v>0</v>
      </c>
      <c r="L864" s="125">
        <v>0</v>
      </c>
      <c r="M864" s="122">
        <f>SUM(E864:L864)</f>
        <v>932249.27</v>
      </c>
      <c r="N864" s="63"/>
      <c r="O864" s="61" t="s">
        <v>1382</v>
      </c>
      <c r="P864" s="57">
        <v>41506</v>
      </c>
    </row>
    <row r="865" spans="1:16" ht="18" customHeight="1">
      <c r="A865" s="39" t="s">
        <v>534</v>
      </c>
      <c r="B865" s="61">
        <v>2013</v>
      </c>
      <c r="C865" s="51" t="s">
        <v>1376</v>
      </c>
      <c r="D865" s="61">
        <v>1</v>
      </c>
      <c r="E865" s="52">
        <v>13944</v>
      </c>
      <c r="F865" s="52">
        <v>1171.3</v>
      </c>
      <c r="G865" s="52">
        <v>6348.42</v>
      </c>
      <c r="H865" s="52">
        <v>20</v>
      </c>
      <c r="I865" s="52">
        <v>1.68</v>
      </c>
      <c r="J865" s="52">
        <v>9.1</v>
      </c>
      <c r="K865" s="55">
        <v>0</v>
      </c>
      <c r="L865" s="55">
        <v>0</v>
      </c>
      <c r="M865" s="52">
        <f t="shared" si="25"/>
        <v>21494.5</v>
      </c>
      <c r="N865" s="56"/>
      <c r="O865" s="61" t="s">
        <v>1377</v>
      </c>
      <c r="P865" s="57">
        <v>41374</v>
      </c>
    </row>
    <row r="866" spans="1:16" ht="18" customHeight="1">
      <c r="A866" s="39" t="s">
        <v>1137</v>
      </c>
      <c r="B866" s="61">
        <v>2013</v>
      </c>
      <c r="C866" s="51" t="s">
        <v>1378</v>
      </c>
      <c r="D866" s="61">
        <v>1</v>
      </c>
      <c r="E866" s="52">
        <v>6027</v>
      </c>
      <c r="F866" s="52">
        <v>506.27</v>
      </c>
      <c r="G866" s="52">
        <v>2743.97</v>
      </c>
      <c r="H866" s="52">
        <v>7</v>
      </c>
      <c r="I866" s="52">
        <v>0.59</v>
      </c>
      <c r="J866" s="52">
        <v>3.19</v>
      </c>
      <c r="K866" s="55">
        <v>0</v>
      </c>
      <c r="L866" s="55">
        <v>0</v>
      </c>
      <c r="M866" s="52">
        <f t="shared" si="25"/>
        <v>9288.02</v>
      </c>
      <c r="N866" s="56"/>
      <c r="O866" s="61" t="s">
        <v>1377</v>
      </c>
      <c r="P866" s="57">
        <v>41374</v>
      </c>
    </row>
    <row r="867" spans="1:16" ht="9" customHeight="1">
      <c r="A867" s="39" t="s">
        <v>1383</v>
      </c>
      <c r="B867" s="61">
        <v>2013</v>
      </c>
      <c r="C867" s="51" t="s">
        <v>1384</v>
      </c>
      <c r="D867" s="61">
        <v>1</v>
      </c>
      <c r="E867" s="52">
        <v>55338</v>
      </c>
      <c r="F867" s="52">
        <v>4842.07</v>
      </c>
      <c r="G867" s="52">
        <v>23470.2</v>
      </c>
      <c r="H867" s="52">
        <v>0</v>
      </c>
      <c r="I867" s="52">
        <v>0</v>
      </c>
      <c r="J867" s="52">
        <v>0</v>
      </c>
      <c r="K867" s="55">
        <v>0</v>
      </c>
      <c r="L867" s="55">
        <v>0</v>
      </c>
      <c r="M867" s="52">
        <f t="shared" si="25"/>
        <v>83650.27</v>
      </c>
      <c r="N867" s="56"/>
      <c r="O867" s="61" t="s">
        <v>1385</v>
      </c>
      <c r="P867" s="57">
        <v>41431</v>
      </c>
    </row>
    <row r="868" spans="1:16" ht="9" customHeight="1">
      <c r="A868" s="39" t="s">
        <v>1423</v>
      </c>
      <c r="B868" s="61">
        <v>2013</v>
      </c>
      <c r="C868" s="51" t="s">
        <v>1424</v>
      </c>
      <c r="D868" s="61">
        <v>1</v>
      </c>
      <c r="E868" s="52">
        <v>8442</v>
      </c>
      <c r="F868" s="52">
        <v>749.65</v>
      </c>
      <c r="G868" s="52">
        <v>4411.99</v>
      </c>
      <c r="H868" s="52">
        <v>0</v>
      </c>
      <c r="I868" s="52">
        <v>0</v>
      </c>
      <c r="J868" s="52">
        <v>0</v>
      </c>
      <c r="K868" s="55">
        <v>0</v>
      </c>
      <c r="L868" s="55">
        <v>0</v>
      </c>
      <c r="M868" s="52">
        <f t="shared" si="25"/>
        <v>13603.64</v>
      </c>
      <c r="N868" s="61"/>
      <c r="O868" s="61" t="s">
        <v>1425</v>
      </c>
      <c r="P868" s="57">
        <v>41498</v>
      </c>
    </row>
    <row r="869" spans="1:16" ht="18" customHeight="1">
      <c r="A869" s="39" t="s">
        <v>1115</v>
      </c>
      <c r="B869" s="61">
        <v>2013</v>
      </c>
      <c r="C869" s="51" t="s">
        <v>1379</v>
      </c>
      <c r="D869" s="61">
        <v>1</v>
      </c>
      <c r="E869" s="52">
        <v>10635</v>
      </c>
      <c r="F869" s="52">
        <v>893.34</v>
      </c>
      <c r="G869" s="52">
        <v>4841.9</v>
      </c>
      <c r="H869" s="52">
        <v>13</v>
      </c>
      <c r="I869" s="52">
        <v>1.09</v>
      </c>
      <c r="J869" s="52">
        <v>5.92</v>
      </c>
      <c r="K869" s="55">
        <v>0</v>
      </c>
      <c r="L869" s="55">
        <v>0</v>
      </c>
      <c r="M869" s="52">
        <f t="shared" si="25"/>
        <v>16390.249999999996</v>
      </c>
      <c r="N869" s="56"/>
      <c r="O869" s="61" t="s">
        <v>1377</v>
      </c>
      <c r="P869" s="57">
        <v>41374</v>
      </c>
    </row>
    <row r="870" spans="1:16" ht="9" customHeight="1">
      <c r="A870" s="63" t="s">
        <v>1389</v>
      </c>
      <c r="B870" s="61">
        <v>2013</v>
      </c>
      <c r="C870" s="51" t="s">
        <v>1386</v>
      </c>
      <c r="D870" s="61">
        <v>1</v>
      </c>
      <c r="E870" s="52">
        <v>45106.64</v>
      </c>
      <c r="F870" s="52">
        <v>6219.75</v>
      </c>
      <c r="G870" s="52">
        <v>31565.39</v>
      </c>
      <c r="H870" s="52">
        <v>0</v>
      </c>
      <c r="I870" s="52">
        <v>0</v>
      </c>
      <c r="J870" s="52">
        <v>0</v>
      </c>
      <c r="K870" s="55">
        <v>0</v>
      </c>
      <c r="L870" s="55">
        <v>0</v>
      </c>
      <c r="M870" s="52">
        <f t="shared" si="25"/>
        <v>82891.78</v>
      </c>
      <c r="N870" s="56"/>
      <c r="O870" s="61" t="s">
        <v>1387</v>
      </c>
      <c r="P870" s="57">
        <v>41467</v>
      </c>
    </row>
    <row r="871" spans="1:16" ht="9">
      <c r="A871" s="63" t="s">
        <v>1402</v>
      </c>
      <c r="B871" s="61">
        <v>2013</v>
      </c>
      <c r="C871" s="51" t="s">
        <v>1403</v>
      </c>
      <c r="D871" s="61">
        <v>3</v>
      </c>
      <c r="E871" s="52">
        <v>20772</v>
      </c>
      <c r="F871" s="52">
        <f>21847.98-20772</f>
        <v>1075.9799999999996</v>
      </c>
      <c r="G871" s="52">
        <v>6554.2</v>
      </c>
      <c r="H871" s="52">
        <v>0</v>
      </c>
      <c r="I871" s="52">
        <v>0</v>
      </c>
      <c r="J871" s="52">
        <v>0</v>
      </c>
      <c r="K871" s="55">
        <v>0</v>
      </c>
      <c r="L871" s="55">
        <v>0</v>
      </c>
      <c r="M871" s="52">
        <f t="shared" si="25"/>
        <v>28402.18</v>
      </c>
      <c r="N871" s="56"/>
      <c r="O871" s="61" t="s">
        <v>1404</v>
      </c>
      <c r="P871" s="57">
        <v>41604</v>
      </c>
    </row>
    <row r="872" spans="1:16" ht="9">
      <c r="A872" s="53" t="s">
        <v>1368</v>
      </c>
      <c r="B872" s="61">
        <v>2013</v>
      </c>
      <c r="C872" s="51" t="s">
        <v>1370</v>
      </c>
      <c r="D872" s="61">
        <v>1</v>
      </c>
      <c r="E872" s="52">
        <v>12238</v>
      </c>
      <c r="F872" s="52">
        <v>386.72</v>
      </c>
      <c r="G872" s="52">
        <v>1514.97</v>
      </c>
      <c r="H872" s="52">
        <v>258</v>
      </c>
      <c r="I872" s="52">
        <v>8.15</v>
      </c>
      <c r="J872" s="52">
        <v>31.94</v>
      </c>
      <c r="K872" s="55"/>
      <c r="L872" s="55"/>
      <c r="M872" s="52">
        <f t="shared" si="25"/>
        <v>14437.779999999999</v>
      </c>
      <c r="N872" s="56" t="s">
        <v>1371</v>
      </c>
      <c r="O872" s="61"/>
      <c r="P872" s="57">
        <v>41317</v>
      </c>
    </row>
    <row r="873" spans="1:16" ht="9">
      <c r="A873" s="53" t="s">
        <v>1368</v>
      </c>
      <c r="B873" s="61">
        <v>2013</v>
      </c>
      <c r="C873" s="51" t="s">
        <v>1395</v>
      </c>
      <c r="D873" s="61">
        <v>0</v>
      </c>
      <c r="E873" s="52">
        <v>2715</v>
      </c>
      <c r="F873" s="52">
        <v>34.48</v>
      </c>
      <c r="G873" s="52">
        <v>0</v>
      </c>
      <c r="H873" s="52">
        <v>0</v>
      </c>
      <c r="I873" s="52">
        <v>0</v>
      </c>
      <c r="J873" s="52">
        <v>0</v>
      </c>
      <c r="K873" s="55">
        <v>0</v>
      </c>
      <c r="L873" s="55"/>
      <c r="M873" s="52">
        <f t="shared" si="25"/>
        <v>2749.48</v>
      </c>
      <c r="N873" s="56" t="s">
        <v>1371</v>
      </c>
      <c r="O873" s="61"/>
      <c r="P873" s="57">
        <v>41515</v>
      </c>
    </row>
    <row r="874" spans="1:16" ht="9">
      <c r="A874" s="53" t="s">
        <v>1374</v>
      </c>
      <c r="B874" s="61">
        <v>2013</v>
      </c>
      <c r="C874" s="51" t="s">
        <v>1372</v>
      </c>
      <c r="D874" s="61">
        <v>0</v>
      </c>
      <c r="E874" s="52">
        <v>12238</v>
      </c>
      <c r="F874" s="52">
        <v>386.72</v>
      </c>
      <c r="G874" s="52">
        <v>1514.97</v>
      </c>
      <c r="H874" s="52">
        <v>258</v>
      </c>
      <c r="I874" s="52">
        <v>8.15</v>
      </c>
      <c r="J874" s="52">
        <v>31.94</v>
      </c>
      <c r="K874" s="55"/>
      <c r="L874" s="55"/>
      <c r="M874" s="52">
        <f>SUM(E874:L874)</f>
        <v>14437.779999999999</v>
      </c>
      <c r="N874" s="56" t="s">
        <v>1371</v>
      </c>
      <c r="O874" s="61"/>
      <c r="P874" s="57">
        <v>41317</v>
      </c>
    </row>
    <row r="875" spans="1:16" ht="9">
      <c r="A875" s="53" t="s">
        <v>1374</v>
      </c>
      <c r="B875" s="61">
        <v>2013</v>
      </c>
      <c r="C875" s="51" t="s">
        <v>1394</v>
      </c>
      <c r="D875" s="61">
        <v>0</v>
      </c>
      <c r="E875" s="52">
        <v>2715</v>
      </c>
      <c r="F875" s="52">
        <v>46.16</v>
      </c>
      <c r="G875" s="52">
        <v>0</v>
      </c>
      <c r="H875" s="52">
        <v>0</v>
      </c>
      <c r="I875" s="52">
        <v>0</v>
      </c>
      <c r="J875" s="52">
        <v>0</v>
      </c>
      <c r="K875" s="55">
        <v>0</v>
      </c>
      <c r="L875" s="55">
        <v>0</v>
      </c>
      <c r="M875" s="52">
        <v>2761.16</v>
      </c>
      <c r="N875" s="56" t="s">
        <v>1371</v>
      </c>
      <c r="O875" s="61"/>
      <c r="P875" s="57">
        <v>41414</v>
      </c>
    </row>
    <row r="876" spans="1:16" ht="9">
      <c r="A876" s="53" t="s">
        <v>1375</v>
      </c>
      <c r="B876" s="61">
        <v>2013</v>
      </c>
      <c r="C876" s="51" t="s">
        <v>1373</v>
      </c>
      <c r="D876" s="61">
        <v>0</v>
      </c>
      <c r="E876" s="52">
        <v>12238</v>
      </c>
      <c r="F876" s="52">
        <v>386.72</v>
      </c>
      <c r="G876" s="52">
        <v>1514.97</v>
      </c>
      <c r="H876" s="52">
        <v>258</v>
      </c>
      <c r="I876" s="52">
        <v>8.15</v>
      </c>
      <c r="J876" s="52">
        <v>31.94</v>
      </c>
      <c r="K876" s="55"/>
      <c r="L876" s="55"/>
      <c r="M876" s="52">
        <f>SUM(E876:L876)</f>
        <v>14437.779999999999</v>
      </c>
      <c r="N876" s="56" t="s">
        <v>1371</v>
      </c>
      <c r="O876" s="61"/>
      <c r="P876" s="57">
        <v>41317</v>
      </c>
    </row>
    <row r="877" spans="1:16" ht="9">
      <c r="A877" s="53" t="s">
        <v>1375</v>
      </c>
      <c r="B877" s="61">
        <v>2013</v>
      </c>
      <c r="C877" s="51" t="s">
        <v>1393</v>
      </c>
      <c r="D877" s="61">
        <v>0</v>
      </c>
      <c r="E877" s="52">
        <v>2715</v>
      </c>
      <c r="F877" s="52">
        <v>46.16</v>
      </c>
      <c r="G877" s="52">
        <v>0</v>
      </c>
      <c r="H877" s="52">
        <v>0</v>
      </c>
      <c r="I877" s="52">
        <v>0</v>
      </c>
      <c r="J877" s="52">
        <v>0</v>
      </c>
      <c r="K877" s="55">
        <v>0</v>
      </c>
      <c r="L877" s="55">
        <v>0</v>
      </c>
      <c r="M877" s="52">
        <v>2761.16</v>
      </c>
      <c r="N877" s="56" t="s">
        <v>1371</v>
      </c>
      <c r="O877" s="61"/>
      <c r="P877" s="57">
        <v>41414</v>
      </c>
    </row>
    <row r="878" spans="1:16" ht="18">
      <c r="A878" s="111" t="s">
        <v>1359</v>
      </c>
      <c r="B878" s="112">
        <v>2013</v>
      </c>
      <c r="C878" s="38" t="s">
        <v>1364</v>
      </c>
      <c r="D878" s="112">
        <v>6</v>
      </c>
      <c r="E878" s="113">
        <v>242983</v>
      </c>
      <c r="F878" s="113">
        <v>9970.76</v>
      </c>
      <c r="G878" s="113">
        <v>169</v>
      </c>
      <c r="H878" s="113">
        <v>5.16</v>
      </c>
      <c r="I878" s="113">
        <v>0</v>
      </c>
      <c r="J878" s="113">
        <v>0</v>
      </c>
      <c r="K878" s="114">
        <v>0</v>
      </c>
      <c r="L878" s="114">
        <v>0</v>
      </c>
      <c r="M878" s="113">
        <f>SUM(E878:L878)</f>
        <v>253127.92</v>
      </c>
      <c r="N878" s="115"/>
      <c r="O878" s="112" t="s">
        <v>1361</v>
      </c>
      <c r="P878" s="116">
        <v>41248</v>
      </c>
    </row>
    <row r="879" spans="1:16" ht="9">
      <c r="A879" s="126"/>
      <c r="B879" s="127"/>
      <c r="C879" s="128"/>
      <c r="D879" s="127"/>
      <c r="E879" s="129"/>
      <c r="F879" s="129"/>
      <c r="G879" s="129"/>
      <c r="H879" s="129"/>
      <c r="I879" s="129"/>
      <c r="J879" s="129"/>
      <c r="K879" s="130"/>
      <c r="L879" s="130"/>
      <c r="M879" s="129"/>
      <c r="N879" s="131"/>
      <c r="O879" s="127"/>
      <c r="P879" s="132"/>
    </row>
    <row r="880" spans="1:16" ht="18">
      <c r="A880" s="53" t="s">
        <v>1154</v>
      </c>
      <c r="B880" s="61">
        <v>2014</v>
      </c>
      <c r="C880" s="37" t="s">
        <v>1480</v>
      </c>
      <c r="D880" s="61">
        <v>5</v>
      </c>
      <c r="E880" s="52">
        <v>109182</v>
      </c>
      <c r="F880" s="52">
        <v>5885</v>
      </c>
      <c r="G880" s="52">
        <v>31760</v>
      </c>
      <c r="H880" s="52">
        <v>0</v>
      </c>
      <c r="I880" s="52">
        <v>0</v>
      </c>
      <c r="J880" s="52">
        <v>0</v>
      </c>
      <c r="K880" s="55">
        <v>0</v>
      </c>
      <c r="L880" s="55">
        <v>0</v>
      </c>
      <c r="M880" s="52">
        <f aca="true" t="shared" si="26" ref="M880:M911">SUM(E880:L880)</f>
        <v>146827</v>
      </c>
      <c r="N880" s="56"/>
      <c r="O880" s="61" t="s">
        <v>1481</v>
      </c>
      <c r="P880" s="117">
        <v>41897</v>
      </c>
    </row>
    <row r="881" spans="1:16" ht="9">
      <c r="A881" s="53" t="s">
        <v>1470</v>
      </c>
      <c r="B881" s="61">
        <v>2014</v>
      </c>
      <c r="C881" s="37" t="s">
        <v>1471</v>
      </c>
      <c r="D881" s="61">
        <v>1</v>
      </c>
      <c r="E881" s="52">
        <v>85540</v>
      </c>
      <c r="F881" s="52">
        <v>179.63</v>
      </c>
      <c r="G881" s="52">
        <v>0</v>
      </c>
      <c r="H881" s="52">
        <v>0</v>
      </c>
      <c r="I881" s="52">
        <v>0</v>
      </c>
      <c r="J881" s="52">
        <v>0</v>
      </c>
      <c r="K881" s="55">
        <v>0</v>
      </c>
      <c r="L881" s="55">
        <v>0</v>
      </c>
      <c r="M881" s="52">
        <f t="shared" si="26"/>
        <v>85719.63</v>
      </c>
      <c r="N881" s="56" t="s">
        <v>1472</v>
      </c>
      <c r="O881" s="61" t="s">
        <v>1473</v>
      </c>
      <c r="P881" s="117">
        <v>41856</v>
      </c>
    </row>
    <row r="882" spans="1:16" ht="9">
      <c r="A882" s="53" t="s">
        <v>1409</v>
      </c>
      <c r="B882" s="61">
        <v>2014</v>
      </c>
      <c r="C882" s="37" t="s">
        <v>1415</v>
      </c>
      <c r="D882" s="61">
        <v>1</v>
      </c>
      <c r="E882" s="52">
        <v>8214</v>
      </c>
      <c r="F882" s="52">
        <v>499.41</v>
      </c>
      <c r="G882" s="52">
        <v>2875.4</v>
      </c>
      <c r="H882" s="52">
        <v>0</v>
      </c>
      <c r="I882" s="52">
        <v>0</v>
      </c>
      <c r="J882" s="52">
        <v>0</v>
      </c>
      <c r="K882" s="55">
        <v>0</v>
      </c>
      <c r="L882" s="55">
        <v>0</v>
      </c>
      <c r="M882" s="52">
        <f t="shared" si="26"/>
        <v>11588.81</v>
      </c>
      <c r="N882" s="56"/>
      <c r="O882" s="61" t="s">
        <v>1416</v>
      </c>
      <c r="P882" s="117">
        <v>41645</v>
      </c>
    </row>
    <row r="883" spans="1:16" ht="20.25" customHeight="1">
      <c r="A883" s="37" t="s">
        <v>1454</v>
      </c>
      <c r="B883" s="61">
        <v>2014</v>
      </c>
      <c r="C883" s="37" t="s">
        <v>1499</v>
      </c>
      <c r="D883" s="61">
        <v>1</v>
      </c>
      <c r="E883" s="52">
        <v>125280</v>
      </c>
      <c r="F883" s="52">
        <v>25</v>
      </c>
      <c r="G883" s="52">
        <v>9022</v>
      </c>
      <c r="H883" s="52">
        <v>0</v>
      </c>
      <c r="I883" s="52">
        <v>0</v>
      </c>
      <c r="J883" s="52">
        <v>0</v>
      </c>
      <c r="K883" s="55">
        <v>0</v>
      </c>
      <c r="L883" s="55">
        <v>0</v>
      </c>
      <c r="M883" s="52">
        <f t="shared" si="26"/>
        <v>134327</v>
      </c>
      <c r="N883" s="56"/>
      <c r="O883" s="61" t="s">
        <v>1455</v>
      </c>
      <c r="P883" s="117">
        <v>41815</v>
      </c>
    </row>
    <row r="884" spans="1:16" ht="18">
      <c r="A884" s="37" t="s">
        <v>1390</v>
      </c>
      <c r="B884" s="61">
        <v>2014</v>
      </c>
      <c r="C884" s="37" t="s">
        <v>1427</v>
      </c>
      <c r="D884" s="61">
        <v>3</v>
      </c>
      <c r="E884" s="52">
        <v>95928</v>
      </c>
      <c r="F884" s="52">
        <v>4892.32</v>
      </c>
      <c r="G884" s="52">
        <v>21777.18</v>
      </c>
      <c r="H884" s="52">
        <v>0</v>
      </c>
      <c r="I884" s="52">
        <v>0</v>
      </c>
      <c r="J884" s="52">
        <v>0</v>
      </c>
      <c r="K884" s="55">
        <v>0</v>
      </c>
      <c r="L884" s="55">
        <v>0</v>
      </c>
      <c r="M884" s="52">
        <f t="shared" si="26"/>
        <v>122597.5</v>
      </c>
      <c r="N884" s="56"/>
      <c r="O884" s="61" t="s">
        <v>1428</v>
      </c>
      <c r="P884" s="117">
        <v>41729</v>
      </c>
    </row>
    <row r="885" spans="1:16" ht="9">
      <c r="A885" s="37" t="s">
        <v>1339</v>
      </c>
      <c r="B885" s="61">
        <v>2014</v>
      </c>
      <c r="C885" s="37" t="s">
        <v>1483</v>
      </c>
      <c r="D885" s="61">
        <v>1</v>
      </c>
      <c r="E885" s="52">
        <v>15564</v>
      </c>
      <c r="F885" s="52">
        <v>839</v>
      </c>
      <c r="G885" s="52">
        <v>4527</v>
      </c>
      <c r="H885" s="52">
        <v>0</v>
      </c>
      <c r="I885" s="52">
        <v>0</v>
      </c>
      <c r="J885" s="52">
        <v>0</v>
      </c>
      <c r="K885" s="55">
        <v>0</v>
      </c>
      <c r="L885" s="55">
        <v>0</v>
      </c>
      <c r="M885" s="52">
        <f t="shared" si="26"/>
        <v>20930</v>
      </c>
      <c r="N885" s="56"/>
      <c r="O885" s="61" t="s">
        <v>1481</v>
      </c>
      <c r="P885" s="117">
        <v>41897</v>
      </c>
    </row>
    <row r="886" spans="1:16" ht="9">
      <c r="A886" s="37" t="s">
        <v>1441</v>
      </c>
      <c r="B886" s="61">
        <v>2014</v>
      </c>
      <c r="C886" s="37" t="s">
        <v>1442</v>
      </c>
      <c r="D886" s="61">
        <v>1</v>
      </c>
      <c r="E886" s="52">
        <v>29412</v>
      </c>
      <c r="F886" s="52">
        <v>1441.18</v>
      </c>
      <c r="G886" s="52">
        <v>7775</v>
      </c>
      <c r="H886" s="52">
        <v>0</v>
      </c>
      <c r="I886" s="52">
        <v>0</v>
      </c>
      <c r="J886" s="52">
        <v>0</v>
      </c>
      <c r="K886" s="55">
        <v>0</v>
      </c>
      <c r="L886" s="55">
        <v>0</v>
      </c>
      <c r="M886" s="52">
        <f t="shared" si="26"/>
        <v>38628.18</v>
      </c>
      <c r="N886" s="56"/>
      <c r="O886" s="61" t="s">
        <v>1450</v>
      </c>
      <c r="P886" s="117">
        <v>41813</v>
      </c>
    </row>
    <row r="887" spans="1:16" ht="9">
      <c r="A887" s="37" t="s">
        <v>1461</v>
      </c>
      <c r="B887" s="61">
        <v>2014</v>
      </c>
      <c r="C887" s="37" t="s">
        <v>1462</v>
      </c>
      <c r="D887" s="61">
        <v>1</v>
      </c>
      <c r="E887" s="52">
        <v>576</v>
      </c>
      <c r="F887" s="52">
        <v>30</v>
      </c>
      <c r="G887" s="52">
        <v>145</v>
      </c>
      <c r="H887" s="52">
        <v>0</v>
      </c>
      <c r="I887" s="52">
        <v>0</v>
      </c>
      <c r="J887" s="52">
        <v>0</v>
      </c>
      <c r="K887" s="55">
        <v>0</v>
      </c>
      <c r="L887" s="55">
        <v>0</v>
      </c>
      <c r="M887" s="52">
        <f t="shared" si="26"/>
        <v>751</v>
      </c>
      <c r="N887" s="56"/>
      <c r="O887" s="61" t="s">
        <v>1458</v>
      </c>
      <c r="P887" s="117">
        <v>41830</v>
      </c>
    </row>
    <row r="888" spans="1:16" ht="44.25" customHeight="1">
      <c r="A888" s="53" t="s">
        <v>362</v>
      </c>
      <c r="B888" s="61">
        <v>2014</v>
      </c>
      <c r="C888" s="37" t="s">
        <v>1443</v>
      </c>
      <c r="D888" s="61">
        <v>15</v>
      </c>
      <c r="E888" s="52">
        <v>92088</v>
      </c>
      <c r="F888" s="52">
        <v>4107.96</v>
      </c>
      <c r="G888" s="52">
        <v>18940.81</v>
      </c>
      <c r="H888" s="52">
        <v>0</v>
      </c>
      <c r="I888" s="52">
        <v>0</v>
      </c>
      <c r="J888" s="52">
        <v>0</v>
      </c>
      <c r="K888" s="55">
        <v>0</v>
      </c>
      <c r="L888" s="55">
        <v>0</v>
      </c>
      <c r="M888" s="52">
        <f t="shared" si="26"/>
        <v>115136.77</v>
      </c>
      <c r="N888" s="56"/>
      <c r="O888" s="61" t="s">
        <v>1426</v>
      </c>
      <c r="P888" s="117">
        <v>41701</v>
      </c>
    </row>
    <row r="889" spans="1:16" ht="9">
      <c r="A889" s="53" t="s">
        <v>1436</v>
      </c>
      <c r="B889" s="61">
        <v>2014</v>
      </c>
      <c r="C889" s="37" t="s">
        <v>1444</v>
      </c>
      <c r="D889" s="61">
        <v>1</v>
      </c>
      <c r="E889" s="52">
        <v>5466</v>
      </c>
      <c r="F889" s="52">
        <v>487.57</v>
      </c>
      <c r="G889" s="52">
        <v>2321.89</v>
      </c>
      <c r="H889" s="52">
        <v>0</v>
      </c>
      <c r="I889" s="52">
        <v>0</v>
      </c>
      <c r="J889" s="52">
        <v>0</v>
      </c>
      <c r="K889" s="55">
        <v>0</v>
      </c>
      <c r="L889" s="55">
        <v>0</v>
      </c>
      <c r="M889" s="52">
        <f t="shared" si="26"/>
        <v>8275.46</v>
      </c>
      <c r="N889" s="56"/>
      <c r="O889" s="61" t="s">
        <v>1434</v>
      </c>
      <c r="P889" s="117">
        <v>41757</v>
      </c>
    </row>
    <row r="890" spans="1:16" ht="9">
      <c r="A890" s="53" t="s">
        <v>1438</v>
      </c>
      <c r="B890" s="61">
        <v>2014</v>
      </c>
      <c r="C890" s="37" t="s">
        <v>1439</v>
      </c>
      <c r="D890" s="61">
        <v>4</v>
      </c>
      <c r="E890" s="52">
        <v>55886</v>
      </c>
      <c r="F890" s="52">
        <v>5039.14</v>
      </c>
      <c r="G890" s="52">
        <v>25588.55</v>
      </c>
      <c r="H890" s="52">
        <v>0</v>
      </c>
      <c r="I890" s="52">
        <v>0</v>
      </c>
      <c r="J890" s="52">
        <v>0</v>
      </c>
      <c r="K890" s="55">
        <v>0</v>
      </c>
      <c r="L890" s="55">
        <v>0</v>
      </c>
      <c r="M890" s="52">
        <f t="shared" si="26"/>
        <v>86513.69</v>
      </c>
      <c r="N890" s="56"/>
      <c r="O890" s="61" t="s">
        <v>1440</v>
      </c>
      <c r="P890" s="117">
        <v>41780</v>
      </c>
    </row>
    <row r="891" spans="1:16" ht="21" customHeight="1">
      <c r="A891" s="53" t="s">
        <v>1432</v>
      </c>
      <c r="B891" s="61">
        <v>2014</v>
      </c>
      <c r="C891" s="37" t="s">
        <v>1433</v>
      </c>
      <c r="D891" s="61">
        <v>6</v>
      </c>
      <c r="E891" s="52">
        <v>53988</v>
      </c>
      <c r="F891" s="52">
        <v>4815.73</v>
      </c>
      <c r="G891" s="52">
        <v>22933.45</v>
      </c>
      <c r="H891" s="52">
        <v>0</v>
      </c>
      <c r="I891" s="52">
        <v>0</v>
      </c>
      <c r="J891" s="52">
        <v>0</v>
      </c>
      <c r="K891" s="55">
        <v>0</v>
      </c>
      <c r="L891" s="55">
        <v>0</v>
      </c>
      <c r="M891" s="52">
        <f t="shared" si="26"/>
        <v>81737.18</v>
      </c>
      <c r="N891" s="56"/>
      <c r="O891" s="61" t="s">
        <v>1434</v>
      </c>
      <c r="P891" s="117">
        <v>41757</v>
      </c>
    </row>
    <row r="892" spans="1:16" ht="9">
      <c r="A892" s="53" t="s">
        <v>1005</v>
      </c>
      <c r="B892" s="61">
        <v>2014</v>
      </c>
      <c r="C892" s="37" t="s">
        <v>1447</v>
      </c>
      <c r="D892" s="61">
        <v>1</v>
      </c>
      <c r="E892" s="52">
        <v>5211.45</v>
      </c>
      <c r="F892" s="52">
        <v>448.16</v>
      </c>
      <c r="G892" s="52">
        <v>2207.26</v>
      </c>
      <c r="H892" s="52">
        <v>0</v>
      </c>
      <c r="I892" s="52">
        <v>0</v>
      </c>
      <c r="J892" s="52">
        <v>0</v>
      </c>
      <c r="K892" s="55">
        <v>0</v>
      </c>
      <c r="L892" s="55">
        <v>0</v>
      </c>
      <c r="M892" s="52">
        <f t="shared" si="26"/>
        <v>7866.87</v>
      </c>
      <c r="N892" s="56"/>
      <c r="O892" s="61" t="s">
        <v>1435</v>
      </c>
      <c r="P892" s="117">
        <v>41694</v>
      </c>
    </row>
    <row r="893" spans="1:16" ht="9">
      <c r="A893" s="53" t="s">
        <v>1137</v>
      </c>
      <c r="B893" s="61">
        <v>2014</v>
      </c>
      <c r="C893" s="37" t="s">
        <v>1446</v>
      </c>
      <c r="D893" s="61">
        <v>1</v>
      </c>
      <c r="E893" s="52">
        <v>3729.95</v>
      </c>
      <c r="F893" s="52">
        <v>320.77</v>
      </c>
      <c r="G893" s="52">
        <v>1579.77</v>
      </c>
      <c r="H893" s="52">
        <v>0</v>
      </c>
      <c r="I893" s="52">
        <v>0</v>
      </c>
      <c r="J893" s="52">
        <v>0</v>
      </c>
      <c r="K893" s="55">
        <v>0</v>
      </c>
      <c r="L893" s="55">
        <v>0</v>
      </c>
      <c r="M893" s="52">
        <f t="shared" si="26"/>
        <v>5630.49</v>
      </c>
      <c r="N893" s="56"/>
      <c r="O893" s="61" t="s">
        <v>1435</v>
      </c>
      <c r="P893" s="117">
        <v>41694</v>
      </c>
    </row>
    <row r="894" spans="1:16" ht="9">
      <c r="A894" s="53" t="s">
        <v>1137</v>
      </c>
      <c r="B894" s="61">
        <v>2014</v>
      </c>
      <c r="C894" s="37" t="s">
        <v>1467</v>
      </c>
      <c r="D894" s="61">
        <v>1</v>
      </c>
      <c r="E894" s="52">
        <v>7842</v>
      </c>
      <c r="F894" s="52">
        <v>392</v>
      </c>
      <c r="G894" s="52">
        <v>2050.1</v>
      </c>
      <c r="H894" s="52">
        <v>0</v>
      </c>
      <c r="I894" s="52">
        <v>0</v>
      </c>
      <c r="J894" s="52">
        <v>0</v>
      </c>
      <c r="K894" s="55">
        <v>0</v>
      </c>
      <c r="L894" s="55">
        <v>0</v>
      </c>
      <c r="M894" s="52">
        <f t="shared" si="26"/>
        <v>10284.1</v>
      </c>
      <c r="N894" s="56"/>
      <c r="O894" s="61" t="s">
        <v>1468</v>
      </c>
      <c r="P894" s="117">
        <v>41869</v>
      </c>
    </row>
    <row r="895" spans="1:16" ht="9">
      <c r="A895" s="53" t="s">
        <v>1137</v>
      </c>
      <c r="B895" s="61">
        <v>2014</v>
      </c>
      <c r="C895" s="37" t="s">
        <v>1492</v>
      </c>
      <c r="D895" s="61">
        <v>1</v>
      </c>
      <c r="E895" s="52">
        <v>7842</v>
      </c>
      <c r="F895" s="52">
        <v>211.73</v>
      </c>
      <c r="G895" s="52">
        <v>1063.08</v>
      </c>
      <c r="H895" s="52">
        <v>0</v>
      </c>
      <c r="I895" s="52">
        <v>0</v>
      </c>
      <c r="J895" s="52">
        <v>0</v>
      </c>
      <c r="K895" s="55">
        <v>0</v>
      </c>
      <c r="L895" s="55">
        <v>0</v>
      </c>
      <c r="M895" s="52">
        <f t="shared" si="26"/>
        <v>9116.81</v>
      </c>
      <c r="N895" s="56"/>
      <c r="O895" s="61" t="s">
        <v>1491</v>
      </c>
      <c r="P895" s="117">
        <v>41977</v>
      </c>
    </row>
    <row r="896" spans="1:16" ht="9">
      <c r="A896" s="53" t="s">
        <v>1115</v>
      </c>
      <c r="B896" s="61">
        <v>2014</v>
      </c>
      <c r="C896" s="37" t="s">
        <v>1445</v>
      </c>
      <c r="D896" s="61">
        <v>1</v>
      </c>
      <c r="E896" s="52">
        <v>6592.8</v>
      </c>
      <c r="F896" s="52">
        <v>566.97</v>
      </c>
      <c r="G896" s="52">
        <v>2792.31</v>
      </c>
      <c r="H896" s="52">
        <v>0</v>
      </c>
      <c r="I896" s="52">
        <v>0</v>
      </c>
      <c r="J896" s="52">
        <v>0</v>
      </c>
      <c r="K896" s="55">
        <v>0</v>
      </c>
      <c r="L896" s="55">
        <v>0</v>
      </c>
      <c r="M896" s="52">
        <f t="shared" si="26"/>
        <v>9952.08</v>
      </c>
      <c r="N896" s="56"/>
      <c r="O896" s="61" t="s">
        <v>1435</v>
      </c>
      <c r="P896" s="117">
        <v>41694</v>
      </c>
    </row>
    <row r="897" spans="1:16" ht="9">
      <c r="A897" s="53" t="s">
        <v>1115</v>
      </c>
      <c r="B897" s="61">
        <v>2014</v>
      </c>
      <c r="C897" s="37" t="s">
        <v>1469</v>
      </c>
      <c r="D897" s="61">
        <v>1</v>
      </c>
      <c r="E897" s="52">
        <v>13854</v>
      </c>
      <c r="F897" s="52">
        <v>693</v>
      </c>
      <c r="G897" s="52">
        <v>3622.1</v>
      </c>
      <c r="H897" s="52">
        <v>0</v>
      </c>
      <c r="I897" s="52">
        <v>0</v>
      </c>
      <c r="J897" s="52">
        <v>0</v>
      </c>
      <c r="K897" s="55">
        <v>0</v>
      </c>
      <c r="L897" s="55">
        <v>0</v>
      </c>
      <c r="M897" s="52">
        <f t="shared" si="26"/>
        <v>18169.1</v>
      </c>
      <c r="N897" s="56"/>
      <c r="O897" s="61" t="s">
        <v>1468</v>
      </c>
      <c r="P897" s="117">
        <v>41869</v>
      </c>
    </row>
    <row r="898" spans="1:16" ht="9">
      <c r="A898" s="53" t="s">
        <v>1115</v>
      </c>
      <c r="B898" s="61">
        <v>2014</v>
      </c>
      <c r="C898" s="37" t="s">
        <v>1490</v>
      </c>
      <c r="D898" s="61">
        <v>1</v>
      </c>
      <c r="E898" s="52">
        <v>13854</v>
      </c>
      <c r="F898" s="52">
        <v>374.06</v>
      </c>
      <c r="G898" s="52">
        <v>1878.1</v>
      </c>
      <c r="H898" s="52">
        <v>0</v>
      </c>
      <c r="I898" s="52">
        <v>0</v>
      </c>
      <c r="J898" s="52">
        <v>0</v>
      </c>
      <c r="K898" s="55">
        <v>0</v>
      </c>
      <c r="L898" s="55">
        <v>0</v>
      </c>
      <c r="M898" s="52">
        <f t="shared" si="26"/>
        <v>16106.16</v>
      </c>
      <c r="N898" s="56"/>
      <c r="O898" s="61" t="s">
        <v>1491</v>
      </c>
      <c r="P898" s="117">
        <v>41977</v>
      </c>
    </row>
    <row r="899" spans="1:16" ht="9">
      <c r="A899" s="53" t="s">
        <v>1456</v>
      </c>
      <c r="B899" s="61">
        <v>2014</v>
      </c>
      <c r="C899" s="37" t="s">
        <v>1457</v>
      </c>
      <c r="D899" s="61">
        <v>1</v>
      </c>
      <c r="E899" s="52">
        <v>594</v>
      </c>
      <c r="F899" s="52">
        <v>31</v>
      </c>
      <c r="G899" s="52">
        <v>150</v>
      </c>
      <c r="H899" s="52">
        <v>0</v>
      </c>
      <c r="I899" s="52">
        <v>0</v>
      </c>
      <c r="J899" s="52">
        <v>0</v>
      </c>
      <c r="K899" s="55">
        <v>0</v>
      </c>
      <c r="L899" s="55">
        <v>0</v>
      </c>
      <c r="M899" s="52">
        <f t="shared" si="26"/>
        <v>775</v>
      </c>
      <c r="N899" s="56"/>
      <c r="O899" s="61" t="s">
        <v>1458</v>
      </c>
      <c r="P899" s="117">
        <v>41830</v>
      </c>
    </row>
    <row r="900" spans="1:16" ht="18">
      <c r="A900" s="53" t="s">
        <v>1459</v>
      </c>
      <c r="B900" s="61">
        <v>2014</v>
      </c>
      <c r="C900" s="37" t="s">
        <v>1460</v>
      </c>
      <c r="D900" s="61">
        <v>5</v>
      </c>
      <c r="E900" s="52">
        <v>2988</v>
      </c>
      <c r="F900" s="52">
        <v>192.9</v>
      </c>
      <c r="G900" s="52">
        <v>717.12</v>
      </c>
      <c r="H900" s="52">
        <v>0</v>
      </c>
      <c r="I900" s="52">
        <v>0</v>
      </c>
      <c r="J900" s="52">
        <v>0</v>
      </c>
      <c r="K900" s="55">
        <v>0</v>
      </c>
      <c r="L900" s="55">
        <v>0</v>
      </c>
      <c r="M900" s="52">
        <f aca="true" t="shared" si="27" ref="M900:M905">SUM(E900:L900)</f>
        <v>3898.02</v>
      </c>
      <c r="N900" s="56"/>
      <c r="O900" s="61" t="s">
        <v>1458</v>
      </c>
      <c r="P900" s="117">
        <v>41830</v>
      </c>
    </row>
    <row r="901" spans="1:16" ht="9">
      <c r="A901" s="53" t="s">
        <v>1420</v>
      </c>
      <c r="B901" s="61">
        <v>2014</v>
      </c>
      <c r="C901" s="37" t="s">
        <v>1421</v>
      </c>
      <c r="D901" s="61">
        <v>1</v>
      </c>
      <c r="E901" s="52">
        <v>16856</v>
      </c>
      <c r="F901" s="52">
        <v>569.73</v>
      </c>
      <c r="G901" s="52">
        <v>2875.18</v>
      </c>
      <c r="H901" s="52">
        <v>0</v>
      </c>
      <c r="I901" s="52">
        <v>0</v>
      </c>
      <c r="J901" s="52">
        <v>0</v>
      </c>
      <c r="K901" s="55">
        <v>0</v>
      </c>
      <c r="L901" s="55">
        <v>0</v>
      </c>
      <c r="M901" s="52">
        <f t="shared" si="27"/>
        <v>20300.91</v>
      </c>
      <c r="N901" s="56"/>
      <c r="O901" s="61" t="s">
        <v>1422</v>
      </c>
      <c r="P901" s="117">
        <v>41659</v>
      </c>
    </row>
    <row r="902" spans="1:16" ht="9">
      <c r="A902" s="53" t="s">
        <v>250</v>
      </c>
      <c r="B902" s="61">
        <v>2014</v>
      </c>
      <c r="C902" s="37" t="s">
        <v>1485</v>
      </c>
      <c r="D902" s="61">
        <v>1</v>
      </c>
      <c r="E902" s="52">
        <v>9063</v>
      </c>
      <c r="F902" s="52">
        <f>10331.82-E902</f>
        <v>1268.8199999999997</v>
      </c>
      <c r="G902" s="52">
        <v>6540.12</v>
      </c>
      <c r="H902" s="52">
        <v>0</v>
      </c>
      <c r="I902" s="52">
        <v>0</v>
      </c>
      <c r="J902" s="52">
        <v>0</v>
      </c>
      <c r="K902" s="55">
        <v>0</v>
      </c>
      <c r="L902" s="55">
        <v>0</v>
      </c>
      <c r="M902" s="52">
        <f t="shared" si="27"/>
        <v>16871.94</v>
      </c>
      <c r="N902" s="56"/>
      <c r="O902" s="61" t="s">
        <v>1486</v>
      </c>
      <c r="P902" s="117">
        <v>41912</v>
      </c>
    </row>
    <row r="903" spans="1:16" ht="9">
      <c r="A903" s="53" t="s">
        <v>1451</v>
      </c>
      <c r="B903" s="61">
        <v>2014</v>
      </c>
      <c r="C903" s="37" t="s">
        <v>1452</v>
      </c>
      <c r="D903" s="61">
        <v>1</v>
      </c>
      <c r="E903" s="52">
        <v>8958</v>
      </c>
      <c r="F903" s="52">
        <v>775.76</v>
      </c>
      <c r="G903" s="52">
        <v>4204.99</v>
      </c>
      <c r="H903" s="52">
        <v>0</v>
      </c>
      <c r="I903" s="52">
        <v>0</v>
      </c>
      <c r="J903" s="52">
        <v>0</v>
      </c>
      <c r="K903" s="55">
        <v>0</v>
      </c>
      <c r="L903" s="55">
        <v>0</v>
      </c>
      <c r="M903" s="52">
        <f t="shared" si="27"/>
        <v>13938.75</v>
      </c>
      <c r="N903" s="56"/>
      <c r="O903" s="61" t="s">
        <v>1453</v>
      </c>
      <c r="P903" s="117">
        <v>41820</v>
      </c>
    </row>
    <row r="904" spans="1:16" ht="9">
      <c r="A904" s="53" t="s">
        <v>1463</v>
      </c>
      <c r="B904" s="61">
        <v>2014</v>
      </c>
      <c r="C904" s="37" t="s">
        <v>1464</v>
      </c>
      <c r="D904" s="61">
        <v>1</v>
      </c>
      <c r="E904" s="52">
        <v>8449</v>
      </c>
      <c r="F904" s="52">
        <v>1099.09</v>
      </c>
      <c r="G904" s="52">
        <v>5957.38</v>
      </c>
      <c r="H904" s="52">
        <v>0</v>
      </c>
      <c r="I904" s="52">
        <v>0</v>
      </c>
      <c r="J904" s="52">
        <v>0</v>
      </c>
      <c r="K904" s="55">
        <v>0</v>
      </c>
      <c r="L904" s="55">
        <v>0</v>
      </c>
      <c r="M904" s="52">
        <f t="shared" si="27"/>
        <v>15505.470000000001</v>
      </c>
      <c r="N904" s="56"/>
      <c r="O904" s="61" t="s">
        <v>1465</v>
      </c>
      <c r="P904" s="117">
        <v>41848</v>
      </c>
    </row>
    <row r="905" spans="1:16" ht="9">
      <c r="A905" s="53" t="s">
        <v>1337</v>
      </c>
      <c r="B905" s="61">
        <v>2014</v>
      </c>
      <c r="C905" s="37" t="s">
        <v>1484</v>
      </c>
      <c r="D905" s="61">
        <v>1</v>
      </c>
      <c r="E905" s="52">
        <v>7152</v>
      </c>
      <c r="F905" s="52">
        <v>385</v>
      </c>
      <c r="G905" s="52">
        <v>2080</v>
      </c>
      <c r="H905" s="52">
        <v>0</v>
      </c>
      <c r="I905" s="52">
        <v>0</v>
      </c>
      <c r="J905" s="52">
        <v>0</v>
      </c>
      <c r="K905" s="55">
        <v>0</v>
      </c>
      <c r="L905" s="55">
        <v>0</v>
      </c>
      <c r="M905" s="52">
        <f t="shared" si="27"/>
        <v>9617</v>
      </c>
      <c r="N905" s="56"/>
      <c r="O905" s="61" t="s">
        <v>1481</v>
      </c>
      <c r="P905" s="117">
        <v>41897</v>
      </c>
    </row>
    <row r="906" spans="1:16" ht="9">
      <c r="A906" s="53" t="s">
        <v>1430</v>
      </c>
      <c r="B906" s="61">
        <v>2014</v>
      </c>
      <c r="C906" s="37" t="s">
        <v>1448</v>
      </c>
      <c r="D906" s="61">
        <v>1</v>
      </c>
      <c r="E906" s="52">
        <v>4410</v>
      </c>
      <c r="F906" s="52">
        <v>224.91</v>
      </c>
      <c r="G906" s="52">
        <v>1056.76</v>
      </c>
      <c r="H906" s="52">
        <v>0</v>
      </c>
      <c r="I906" s="52">
        <v>0</v>
      </c>
      <c r="J906" s="52">
        <v>0</v>
      </c>
      <c r="K906" s="55">
        <v>0</v>
      </c>
      <c r="L906" s="55">
        <v>0</v>
      </c>
      <c r="M906" s="52">
        <f t="shared" si="26"/>
        <v>5691.67</v>
      </c>
      <c r="N906" s="56"/>
      <c r="O906" s="61" t="s">
        <v>1431</v>
      </c>
      <c r="P906" s="117">
        <v>41759</v>
      </c>
    </row>
    <row r="907" spans="1:16" ht="21" customHeight="1">
      <c r="A907" s="37" t="s">
        <v>1477</v>
      </c>
      <c r="B907" s="61">
        <v>2014</v>
      </c>
      <c r="C907" s="37" t="s">
        <v>1478</v>
      </c>
      <c r="D907" s="61">
        <v>2</v>
      </c>
      <c r="E907" s="52">
        <v>44125</v>
      </c>
      <c r="F907" s="52">
        <v>2294.5</v>
      </c>
      <c r="G907" s="52">
        <v>13229.49</v>
      </c>
      <c r="H907" s="52">
        <v>0</v>
      </c>
      <c r="I907" s="52">
        <v>0</v>
      </c>
      <c r="J907" s="52">
        <v>0</v>
      </c>
      <c r="K907" s="55">
        <v>0</v>
      </c>
      <c r="L907" s="55">
        <v>0</v>
      </c>
      <c r="M907" s="52">
        <f t="shared" si="26"/>
        <v>59648.99</v>
      </c>
      <c r="N907" s="56"/>
      <c r="O907" s="61" t="s">
        <v>1479</v>
      </c>
      <c r="P907" s="117">
        <v>41943</v>
      </c>
    </row>
    <row r="908" spans="1:16" ht="9">
      <c r="A908" s="53" t="s">
        <v>1437</v>
      </c>
      <c r="B908" s="61">
        <v>2014</v>
      </c>
      <c r="C908" s="37" t="s">
        <v>1449</v>
      </c>
      <c r="D908" s="61">
        <v>1</v>
      </c>
      <c r="E908" s="52">
        <v>12162</v>
      </c>
      <c r="F908" s="52">
        <v>1084.85</v>
      </c>
      <c r="G908" s="52">
        <v>5166.27</v>
      </c>
      <c r="H908" s="52">
        <v>0</v>
      </c>
      <c r="I908" s="52">
        <v>0</v>
      </c>
      <c r="J908" s="52">
        <v>0</v>
      </c>
      <c r="K908" s="55">
        <v>0</v>
      </c>
      <c r="L908" s="55">
        <v>0</v>
      </c>
      <c r="M908" s="52">
        <f t="shared" si="26"/>
        <v>18413.120000000003</v>
      </c>
      <c r="N908" s="56"/>
      <c r="O908" s="61" t="s">
        <v>1434</v>
      </c>
      <c r="P908" s="117">
        <v>41757</v>
      </c>
    </row>
    <row r="909" spans="1:16" ht="9">
      <c r="A909" s="53" t="s">
        <v>1341</v>
      </c>
      <c r="B909" s="61">
        <v>2014</v>
      </c>
      <c r="C909" s="37" t="s">
        <v>1482</v>
      </c>
      <c r="D909" s="61">
        <v>1</v>
      </c>
      <c r="E909" s="52">
        <v>7854</v>
      </c>
      <c r="F909" s="52">
        <v>423</v>
      </c>
      <c r="G909" s="52">
        <v>2284</v>
      </c>
      <c r="H909" s="52">
        <v>0</v>
      </c>
      <c r="I909" s="52">
        <v>0</v>
      </c>
      <c r="J909" s="52">
        <v>0</v>
      </c>
      <c r="K909" s="55">
        <v>0</v>
      </c>
      <c r="L909" s="55">
        <v>0</v>
      </c>
      <c r="M909" s="52">
        <f t="shared" si="26"/>
        <v>10561</v>
      </c>
      <c r="N909" s="56"/>
      <c r="O909" s="61" t="s">
        <v>1481</v>
      </c>
      <c r="P909" s="117">
        <v>41897</v>
      </c>
    </row>
    <row r="910" spans="1:16" ht="9">
      <c r="A910" s="63" t="s">
        <v>1474</v>
      </c>
      <c r="B910" s="70">
        <v>2014</v>
      </c>
      <c r="C910" s="62" t="s">
        <v>1475</v>
      </c>
      <c r="D910" s="70">
        <v>1</v>
      </c>
      <c r="E910" s="71">
        <v>72716</v>
      </c>
      <c r="F910" s="71">
        <v>5853.64</v>
      </c>
      <c r="G910" s="71">
        <v>32999.25</v>
      </c>
      <c r="H910" s="71">
        <v>0</v>
      </c>
      <c r="I910" s="71">
        <v>0</v>
      </c>
      <c r="J910" s="71">
        <v>0</v>
      </c>
      <c r="K910" s="72">
        <v>0</v>
      </c>
      <c r="L910" s="72">
        <v>0</v>
      </c>
      <c r="M910" s="71">
        <f t="shared" si="26"/>
        <v>111568.89</v>
      </c>
      <c r="N910" s="62"/>
      <c r="O910" s="70" t="s">
        <v>1476</v>
      </c>
      <c r="P910" s="73">
        <v>41869</v>
      </c>
    </row>
    <row r="911" spans="1:16" ht="18.75" customHeight="1">
      <c r="A911" s="53" t="s">
        <v>1417</v>
      </c>
      <c r="B911" s="61">
        <v>2014</v>
      </c>
      <c r="C911" s="37" t="s">
        <v>1418</v>
      </c>
      <c r="D911" s="61">
        <v>3</v>
      </c>
      <c r="E911" s="52">
        <v>24456</v>
      </c>
      <c r="F911" s="52">
        <v>2445.6</v>
      </c>
      <c r="G911" s="52">
        <v>13719.68</v>
      </c>
      <c r="H911" s="52">
        <v>0</v>
      </c>
      <c r="I911" s="52">
        <v>0</v>
      </c>
      <c r="J911" s="52">
        <v>0</v>
      </c>
      <c r="K911" s="55">
        <v>0</v>
      </c>
      <c r="L911" s="55">
        <v>0</v>
      </c>
      <c r="M911" s="52">
        <f t="shared" si="26"/>
        <v>40621.28</v>
      </c>
      <c r="N911" s="56"/>
      <c r="O911" s="61" t="s">
        <v>1419</v>
      </c>
      <c r="P911" s="117">
        <v>41645</v>
      </c>
    </row>
    <row r="912" spans="1:16" ht="18.75" customHeight="1">
      <c r="A912" s="111" t="s">
        <v>1359</v>
      </c>
      <c r="B912" s="112">
        <v>2014</v>
      </c>
      <c r="C912" s="38" t="s">
        <v>1487</v>
      </c>
      <c r="D912" s="61">
        <v>1</v>
      </c>
      <c r="E912" s="52">
        <v>204</v>
      </c>
      <c r="F912" s="52">
        <v>16.32</v>
      </c>
      <c r="G912" s="52">
        <v>85.26</v>
      </c>
      <c r="H912" s="52">
        <v>0</v>
      </c>
      <c r="I912" s="52">
        <v>0</v>
      </c>
      <c r="J912" s="52">
        <v>0</v>
      </c>
      <c r="K912" s="55">
        <v>0</v>
      </c>
      <c r="L912" s="55">
        <v>0</v>
      </c>
      <c r="M912" s="52">
        <f>SUM(E912:L912)</f>
        <v>305.58</v>
      </c>
      <c r="N912" s="56"/>
      <c r="O912" s="61" t="s">
        <v>1466</v>
      </c>
      <c r="P912" s="117">
        <v>41850</v>
      </c>
    </row>
    <row r="913" spans="1:16" ht="18.75" customHeight="1">
      <c r="A913" s="53" t="s">
        <v>1359</v>
      </c>
      <c r="B913" s="61">
        <v>2014</v>
      </c>
      <c r="C913" s="37" t="s">
        <v>1488</v>
      </c>
      <c r="D913" s="61">
        <v>1</v>
      </c>
      <c r="E913" s="52">
        <v>409</v>
      </c>
      <c r="F913" s="52">
        <f>441.72-409</f>
        <v>32.72000000000003</v>
      </c>
      <c r="G913" s="52">
        <v>153.72</v>
      </c>
      <c r="H913" s="52">
        <v>0</v>
      </c>
      <c r="I913" s="52">
        <v>0</v>
      </c>
      <c r="J913" s="52">
        <v>0</v>
      </c>
      <c r="K913" s="55">
        <v>0</v>
      </c>
      <c r="L913" s="55">
        <v>0</v>
      </c>
      <c r="M913" s="52">
        <f>SUM(E913:L913)</f>
        <v>595.44</v>
      </c>
      <c r="N913" s="56"/>
      <c r="O913" s="61" t="s">
        <v>1489</v>
      </c>
      <c r="P913" s="117">
        <v>41913</v>
      </c>
    </row>
    <row r="914" spans="1:16" ht="9">
      <c r="A914" s="133"/>
      <c r="B914" s="45"/>
      <c r="C914" s="44"/>
      <c r="D914" s="45"/>
      <c r="E914" s="47"/>
      <c r="F914" s="47"/>
      <c r="G914" s="47"/>
      <c r="H914" s="47"/>
      <c r="I914" s="47"/>
      <c r="J914" s="47"/>
      <c r="K914" s="48"/>
      <c r="L914" s="48"/>
      <c r="M914" s="47"/>
      <c r="N914" s="49"/>
      <c r="O914" s="45"/>
      <c r="P914" s="134"/>
    </row>
    <row r="915" spans="1:16" s="15" customFormat="1" ht="20.25" customHeight="1">
      <c r="A915" s="53" t="s">
        <v>1154</v>
      </c>
      <c r="B915" s="61">
        <v>2015</v>
      </c>
      <c r="C915" s="37" t="s">
        <v>1504</v>
      </c>
      <c r="D915" s="61">
        <v>5</v>
      </c>
      <c r="E915" s="52">
        <v>79680</v>
      </c>
      <c r="F915" s="52">
        <v>10071.55</v>
      </c>
      <c r="G915" s="52">
        <v>47119</v>
      </c>
      <c r="H915" s="52">
        <v>0</v>
      </c>
      <c r="I915" s="52">
        <v>0</v>
      </c>
      <c r="J915" s="52">
        <v>0</v>
      </c>
      <c r="K915" s="55">
        <v>0</v>
      </c>
      <c r="L915" s="55">
        <v>0</v>
      </c>
      <c r="M915" s="52">
        <f aca="true" t="shared" si="28" ref="M915:M1002">SUM(E915:L915)</f>
        <v>136870.55</v>
      </c>
      <c r="N915" s="56"/>
      <c r="O915" s="61" t="s">
        <v>1500</v>
      </c>
      <c r="P915" s="117">
        <v>42107</v>
      </c>
    </row>
    <row r="916" spans="1:16" s="15" customFormat="1" ht="21" customHeight="1">
      <c r="A916" s="53" t="s">
        <v>1506</v>
      </c>
      <c r="B916" s="61">
        <v>2015</v>
      </c>
      <c r="C916" s="37" t="s">
        <v>1507</v>
      </c>
      <c r="D916" s="61">
        <v>4</v>
      </c>
      <c r="E916" s="52">
        <v>42990</v>
      </c>
      <c r="F916" s="52">
        <v>1762.59</v>
      </c>
      <c r="G916" s="52">
        <v>8055.45</v>
      </c>
      <c r="H916" s="52">
        <v>0</v>
      </c>
      <c r="I916" s="52">
        <v>0</v>
      </c>
      <c r="J916" s="52">
        <v>0</v>
      </c>
      <c r="K916" s="55">
        <v>0</v>
      </c>
      <c r="L916" s="55">
        <v>0</v>
      </c>
      <c r="M916" s="52">
        <f t="shared" si="28"/>
        <v>52808.03999999999</v>
      </c>
      <c r="N916" s="56"/>
      <c r="O916" s="61" t="s">
        <v>1508</v>
      </c>
      <c r="P916" s="117">
        <v>42110</v>
      </c>
    </row>
    <row r="917" spans="1:16" ht="9">
      <c r="A917" s="53" t="s">
        <v>1409</v>
      </c>
      <c r="B917" s="61">
        <v>2015</v>
      </c>
      <c r="C917" s="37" t="s">
        <v>1493</v>
      </c>
      <c r="D917" s="61">
        <v>1</v>
      </c>
      <c r="E917" s="52">
        <v>8628</v>
      </c>
      <c r="F917" s="52">
        <v>232.95</v>
      </c>
      <c r="G917" s="52">
        <v>1169.63</v>
      </c>
      <c r="H917" s="52">
        <v>0</v>
      </c>
      <c r="I917" s="52">
        <v>0</v>
      </c>
      <c r="J917" s="52">
        <v>0</v>
      </c>
      <c r="K917" s="55">
        <v>0</v>
      </c>
      <c r="L917" s="55">
        <v>0</v>
      </c>
      <c r="M917" s="52">
        <f t="shared" si="28"/>
        <v>10030.580000000002</v>
      </c>
      <c r="N917" s="56"/>
      <c r="O917" s="61" t="s">
        <v>1494</v>
      </c>
      <c r="P917" s="117">
        <v>42012</v>
      </c>
    </row>
    <row r="918" spans="1:16" ht="9">
      <c r="A918" s="53" t="s">
        <v>1509</v>
      </c>
      <c r="B918" s="61">
        <v>2015</v>
      </c>
      <c r="C918" s="37" t="s">
        <v>1510</v>
      </c>
      <c r="D918" s="61">
        <v>1</v>
      </c>
      <c r="E918" s="52">
        <v>4440</v>
      </c>
      <c r="F918" s="52">
        <v>182.04</v>
      </c>
      <c r="G918" s="52">
        <v>831.96</v>
      </c>
      <c r="H918" s="52">
        <v>0</v>
      </c>
      <c r="I918" s="52">
        <v>0</v>
      </c>
      <c r="J918" s="52">
        <v>0</v>
      </c>
      <c r="K918" s="55">
        <v>0</v>
      </c>
      <c r="L918" s="55">
        <v>0</v>
      </c>
      <c r="M918" s="52">
        <f t="shared" si="28"/>
        <v>5454</v>
      </c>
      <c r="N918" s="56"/>
      <c r="O918" s="61" t="s">
        <v>1511</v>
      </c>
      <c r="P918" s="117">
        <v>42109</v>
      </c>
    </row>
    <row r="919" spans="1:16" ht="9">
      <c r="A919" s="53" t="s">
        <v>1339</v>
      </c>
      <c r="B919" s="61">
        <v>2015</v>
      </c>
      <c r="C919" s="37" t="s">
        <v>1503</v>
      </c>
      <c r="D919" s="61">
        <v>1</v>
      </c>
      <c r="E919" s="52">
        <v>14826</v>
      </c>
      <c r="F919" s="52">
        <v>1874.01</v>
      </c>
      <c r="G919" s="52">
        <v>8768</v>
      </c>
      <c r="H919" s="52"/>
      <c r="I919" s="52">
        <v>0</v>
      </c>
      <c r="J919" s="52">
        <v>0</v>
      </c>
      <c r="K919" s="55">
        <v>0</v>
      </c>
      <c r="L919" s="55">
        <v>0</v>
      </c>
      <c r="M919" s="52">
        <f t="shared" si="28"/>
        <v>25468.01</v>
      </c>
      <c r="N919" s="56"/>
      <c r="O919" s="61" t="s">
        <v>1500</v>
      </c>
      <c r="P919" s="117">
        <v>42107</v>
      </c>
    </row>
    <row r="920" spans="1:16" ht="9">
      <c r="A920" s="53" t="s">
        <v>1566</v>
      </c>
      <c r="B920" s="61">
        <v>2015</v>
      </c>
      <c r="C920" s="37" t="s">
        <v>1567</v>
      </c>
      <c r="D920" s="61">
        <v>3</v>
      </c>
      <c r="E920" s="52">
        <v>56178</v>
      </c>
      <c r="F920" s="52">
        <v>528</v>
      </c>
      <c r="G920" s="52">
        <v>5443.8</v>
      </c>
      <c r="H920" s="52">
        <v>0</v>
      </c>
      <c r="I920" s="52">
        <v>0</v>
      </c>
      <c r="J920" s="52">
        <v>0</v>
      </c>
      <c r="K920" s="55">
        <v>0</v>
      </c>
      <c r="L920" s="55">
        <v>0</v>
      </c>
      <c r="M920" s="52">
        <f t="shared" si="28"/>
        <v>62149.8</v>
      </c>
      <c r="N920" s="56"/>
      <c r="O920" s="61" t="s">
        <v>1565</v>
      </c>
      <c r="P920" s="117">
        <v>42262</v>
      </c>
    </row>
    <row r="921" spans="1:16" ht="9">
      <c r="A921" s="53" t="s">
        <v>1441</v>
      </c>
      <c r="B921" s="61">
        <v>2015</v>
      </c>
      <c r="C921" s="37" t="s">
        <v>1545</v>
      </c>
      <c r="D921" s="61">
        <v>1</v>
      </c>
      <c r="E921" s="52">
        <v>29412</v>
      </c>
      <c r="F921" s="52">
        <v>176.47</v>
      </c>
      <c r="G921" s="52">
        <v>3550.61</v>
      </c>
      <c r="H921" s="52">
        <v>0</v>
      </c>
      <c r="I921" s="52">
        <v>0</v>
      </c>
      <c r="J921" s="52">
        <v>0</v>
      </c>
      <c r="K921" s="55">
        <v>0</v>
      </c>
      <c r="L921" s="55">
        <v>0</v>
      </c>
      <c r="M921" s="52">
        <f t="shared" si="28"/>
        <v>33139.08</v>
      </c>
      <c r="N921" s="56"/>
      <c r="O921" s="61" t="s">
        <v>1546</v>
      </c>
      <c r="P921" s="117">
        <v>42312</v>
      </c>
    </row>
    <row r="922" spans="1:16" ht="9">
      <c r="A922" s="53" t="s">
        <v>1568</v>
      </c>
      <c r="B922" s="61">
        <v>2015</v>
      </c>
      <c r="C922" s="37" t="s">
        <v>1569</v>
      </c>
      <c r="D922" s="61">
        <v>1</v>
      </c>
      <c r="E922" s="52">
        <v>11760</v>
      </c>
      <c r="F922" s="52">
        <v>529.2</v>
      </c>
      <c r="G922" s="52">
        <v>1179.8</v>
      </c>
      <c r="H922" s="52">
        <v>0</v>
      </c>
      <c r="I922" s="52">
        <v>0</v>
      </c>
      <c r="J922" s="52">
        <v>0</v>
      </c>
      <c r="K922" s="55">
        <v>0</v>
      </c>
      <c r="L922" s="55">
        <v>0</v>
      </c>
      <c r="M922" s="52">
        <f t="shared" si="28"/>
        <v>13469</v>
      </c>
      <c r="N922" s="56"/>
      <c r="O922" s="61" t="s">
        <v>1565</v>
      </c>
      <c r="P922" s="117">
        <v>42262</v>
      </c>
    </row>
    <row r="923" spans="1:16" ht="9">
      <c r="A923" s="53" t="s">
        <v>1542</v>
      </c>
      <c r="B923" s="61">
        <v>2015</v>
      </c>
      <c r="C923" s="37" t="s">
        <v>1543</v>
      </c>
      <c r="D923" s="61">
        <v>1</v>
      </c>
      <c r="E923" s="52">
        <v>137726</v>
      </c>
      <c r="F923" s="52">
        <v>21251.12</v>
      </c>
      <c r="G923" s="52">
        <v>121617.15</v>
      </c>
      <c r="H923" s="52">
        <v>0</v>
      </c>
      <c r="I923" s="52">
        <v>0</v>
      </c>
      <c r="J923" s="52">
        <v>0</v>
      </c>
      <c r="K923" s="55">
        <v>0</v>
      </c>
      <c r="L923" s="55">
        <v>0</v>
      </c>
      <c r="M923" s="52">
        <f t="shared" si="28"/>
        <v>280594.27</v>
      </c>
      <c r="N923" s="56"/>
      <c r="O923" s="61" t="s">
        <v>1544</v>
      </c>
      <c r="P923" s="117">
        <v>42285</v>
      </c>
    </row>
    <row r="924" spans="1:16" ht="9">
      <c r="A924" s="53" t="s">
        <v>1527</v>
      </c>
      <c r="B924" s="61">
        <v>2015</v>
      </c>
      <c r="C924" s="37" t="s">
        <v>1528</v>
      </c>
      <c r="D924" s="61">
        <v>2</v>
      </c>
      <c r="E924" s="52">
        <v>45564</v>
      </c>
      <c r="F924" s="52">
        <v>0</v>
      </c>
      <c r="G924" s="52">
        <v>4374.15</v>
      </c>
      <c r="H924" s="52">
        <v>0</v>
      </c>
      <c r="I924" s="52">
        <v>0</v>
      </c>
      <c r="J924" s="52">
        <v>0</v>
      </c>
      <c r="K924" s="55">
        <v>0</v>
      </c>
      <c r="L924" s="55">
        <v>0</v>
      </c>
      <c r="M924" s="52">
        <f>SUM(E924:L924)</f>
        <v>49938.15</v>
      </c>
      <c r="N924" s="56"/>
      <c r="O924" s="61" t="s">
        <v>1526</v>
      </c>
      <c r="P924" s="117">
        <v>42248</v>
      </c>
    </row>
    <row r="925" spans="1:16" ht="9">
      <c r="A925" s="53" t="s">
        <v>1529</v>
      </c>
      <c r="B925" s="61">
        <v>2015</v>
      </c>
      <c r="C925" s="37" t="s">
        <v>1530</v>
      </c>
      <c r="D925" s="61">
        <v>2</v>
      </c>
      <c r="E925" s="52">
        <v>49878</v>
      </c>
      <c r="F925" s="52">
        <v>0</v>
      </c>
      <c r="G925" s="52">
        <v>4788.3</v>
      </c>
      <c r="H925" s="52">
        <v>0</v>
      </c>
      <c r="I925" s="52">
        <v>0</v>
      </c>
      <c r="J925" s="52">
        <v>0</v>
      </c>
      <c r="K925" s="55">
        <v>0</v>
      </c>
      <c r="L925" s="55">
        <v>0</v>
      </c>
      <c r="M925" s="52">
        <f t="shared" si="28"/>
        <v>54666.3</v>
      </c>
      <c r="N925" s="56"/>
      <c r="O925" s="61" t="s">
        <v>1526</v>
      </c>
      <c r="P925" s="117">
        <v>42248</v>
      </c>
    </row>
    <row r="926" spans="1:16" ht="21.75" customHeight="1">
      <c r="A926" s="37" t="s">
        <v>1512</v>
      </c>
      <c r="B926" s="61">
        <v>2015</v>
      </c>
      <c r="C926" s="37" t="s">
        <v>1562</v>
      </c>
      <c r="D926" s="61">
        <v>3</v>
      </c>
      <c r="E926" s="52">
        <v>73854</v>
      </c>
      <c r="F926" s="52">
        <v>6203.67</v>
      </c>
      <c r="G926" s="52">
        <v>29541.25</v>
      </c>
      <c r="H926" s="52">
        <v>0</v>
      </c>
      <c r="I926" s="52">
        <v>0</v>
      </c>
      <c r="J926" s="52">
        <v>0</v>
      </c>
      <c r="K926" s="55">
        <v>0</v>
      </c>
      <c r="L926" s="55">
        <v>0</v>
      </c>
      <c r="M926" s="52">
        <f aca="true" t="shared" si="29" ref="M926:M937">SUM(E926:L926)</f>
        <v>109598.92</v>
      </c>
      <c r="N926" s="56"/>
      <c r="O926" s="61" t="s">
        <v>1513</v>
      </c>
      <c r="P926" s="117">
        <v>42159</v>
      </c>
    </row>
    <row r="927" spans="1:16" ht="9">
      <c r="A927" s="37" t="s">
        <v>1531</v>
      </c>
      <c r="B927" s="61">
        <v>2015</v>
      </c>
      <c r="C927" s="37" t="s">
        <v>1532</v>
      </c>
      <c r="D927" s="61">
        <v>1</v>
      </c>
      <c r="E927" s="52">
        <v>16864</v>
      </c>
      <c r="F927" s="52">
        <v>0</v>
      </c>
      <c r="G927" s="52">
        <v>1434.85</v>
      </c>
      <c r="H927" s="52">
        <v>0</v>
      </c>
      <c r="I927" s="52">
        <v>0</v>
      </c>
      <c r="J927" s="52">
        <v>0</v>
      </c>
      <c r="K927" s="55">
        <v>0</v>
      </c>
      <c r="L927" s="55">
        <v>0</v>
      </c>
      <c r="M927" s="52">
        <f t="shared" si="29"/>
        <v>18298.85</v>
      </c>
      <c r="N927" s="56"/>
      <c r="O927" s="61" t="s">
        <v>1526</v>
      </c>
      <c r="P927" s="117">
        <v>42248</v>
      </c>
    </row>
    <row r="928" spans="1:16" ht="9">
      <c r="A928" s="15" t="s">
        <v>1137</v>
      </c>
      <c r="B928" s="61">
        <v>2015</v>
      </c>
      <c r="C928" s="37" t="s">
        <v>1538</v>
      </c>
      <c r="D928" s="61">
        <v>1</v>
      </c>
      <c r="E928" s="52">
        <v>7842</v>
      </c>
      <c r="F928" s="52">
        <v>15.68</v>
      </c>
      <c r="G928" s="52">
        <v>848.62</v>
      </c>
      <c r="H928" s="52">
        <v>0</v>
      </c>
      <c r="I928" s="52">
        <v>0</v>
      </c>
      <c r="J928" s="52">
        <v>0</v>
      </c>
      <c r="K928" s="55">
        <v>0</v>
      </c>
      <c r="L928" s="55">
        <v>0</v>
      </c>
      <c r="M928" s="52">
        <f t="shared" si="29"/>
        <v>8706.300000000001</v>
      </c>
      <c r="N928" s="56"/>
      <c r="O928" s="61" t="s">
        <v>1539</v>
      </c>
      <c r="P928" s="117">
        <v>42282</v>
      </c>
    </row>
    <row r="929" spans="1:16" ht="9">
      <c r="A929" s="37" t="s">
        <v>1115</v>
      </c>
      <c r="B929" s="61">
        <v>2015</v>
      </c>
      <c r="C929" s="37" t="s">
        <v>1537</v>
      </c>
      <c r="D929" s="61">
        <v>1</v>
      </c>
      <c r="E929" s="52">
        <v>13854</v>
      </c>
      <c r="F929" s="52">
        <v>27.7</v>
      </c>
      <c r="G929" s="52">
        <v>1499.22</v>
      </c>
      <c r="H929" s="52">
        <v>0</v>
      </c>
      <c r="I929" s="52">
        <v>0</v>
      </c>
      <c r="J929" s="52">
        <v>0</v>
      </c>
      <c r="K929" s="55">
        <v>0</v>
      </c>
      <c r="L929" s="55">
        <v>0</v>
      </c>
      <c r="M929" s="52">
        <f t="shared" si="29"/>
        <v>15380.92</v>
      </c>
      <c r="N929" s="56"/>
      <c r="O929" s="61" t="s">
        <v>1539</v>
      </c>
      <c r="P929" s="117">
        <v>42282</v>
      </c>
    </row>
    <row r="930" spans="1:16" ht="9">
      <c r="A930" s="37" t="s">
        <v>1524</v>
      </c>
      <c r="B930" s="61">
        <v>2015</v>
      </c>
      <c r="C930" s="37" t="s">
        <v>1525</v>
      </c>
      <c r="D930" s="61">
        <v>1</v>
      </c>
      <c r="E930" s="52">
        <v>12834</v>
      </c>
      <c r="F930" s="52">
        <v>0</v>
      </c>
      <c r="G930" s="52">
        <v>1232</v>
      </c>
      <c r="H930" s="52">
        <v>0</v>
      </c>
      <c r="I930" s="52">
        <v>0</v>
      </c>
      <c r="J930" s="52">
        <v>0</v>
      </c>
      <c r="K930" s="55">
        <v>0</v>
      </c>
      <c r="L930" s="55">
        <v>0</v>
      </c>
      <c r="M930" s="52">
        <f t="shared" si="29"/>
        <v>14066</v>
      </c>
      <c r="N930" s="56"/>
      <c r="O930" s="61" t="s">
        <v>1526</v>
      </c>
      <c r="P930" s="117">
        <v>42248</v>
      </c>
    </row>
    <row r="931" spans="1:16" ht="9">
      <c r="A931" s="37" t="s">
        <v>1563</v>
      </c>
      <c r="B931" s="61">
        <v>2015</v>
      </c>
      <c r="C931" s="37" t="s">
        <v>1564</v>
      </c>
      <c r="D931" s="61">
        <v>1</v>
      </c>
      <c r="E931" s="52">
        <v>16260</v>
      </c>
      <c r="F931" s="52">
        <v>731.7</v>
      </c>
      <c r="G931" s="52">
        <v>1631.2</v>
      </c>
      <c r="H931" s="52">
        <v>0</v>
      </c>
      <c r="I931" s="52">
        <v>0</v>
      </c>
      <c r="J931" s="52">
        <v>0</v>
      </c>
      <c r="K931" s="55">
        <v>0</v>
      </c>
      <c r="L931" s="55">
        <v>0</v>
      </c>
      <c r="M931" s="52">
        <f t="shared" si="29"/>
        <v>18622.9</v>
      </c>
      <c r="N931" s="56"/>
      <c r="O931" s="61" t="s">
        <v>1565</v>
      </c>
      <c r="P931" s="117">
        <v>42262</v>
      </c>
    </row>
    <row r="932" spans="1:16" ht="23.25" customHeight="1">
      <c r="A932" s="37" t="s">
        <v>1519</v>
      </c>
      <c r="B932" s="61">
        <v>2015</v>
      </c>
      <c r="C932" s="37" t="s">
        <v>1520</v>
      </c>
      <c r="D932" s="61">
        <v>1</v>
      </c>
      <c r="E932" s="52">
        <v>1007592</v>
      </c>
      <c r="F932" s="52">
        <v>0</v>
      </c>
      <c r="G932" s="52">
        <v>84637.72</v>
      </c>
      <c r="H932" s="52">
        <v>0</v>
      </c>
      <c r="I932" s="52">
        <v>0</v>
      </c>
      <c r="J932" s="52">
        <v>0</v>
      </c>
      <c r="K932" s="55">
        <v>0</v>
      </c>
      <c r="L932" s="55">
        <v>0</v>
      </c>
      <c r="M932" s="52">
        <f t="shared" si="29"/>
        <v>1092229.72</v>
      </c>
      <c r="N932" s="56"/>
      <c r="O932" s="61" t="s">
        <v>1521</v>
      </c>
      <c r="P932" s="117">
        <v>42222</v>
      </c>
    </row>
    <row r="933" spans="1:16" ht="9">
      <c r="A933" s="37" t="s">
        <v>537</v>
      </c>
      <c r="B933" s="61">
        <v>2015</v>
      </c>
      <c r="C933" s="37" t="s">
        <v>1534</v>
      </c>
      <c r="D933" s="61">
        <v>1</v>
      </c>
      <c r="E933" s="52">
        <v>9036</v>
      </c>
      <c r="F933" s="52">
        <v>1463.78</v>
      </c>
      <c r="G933" s="52">
        <v>8063.87</v>
      </c>
      <c r="H933" s="52">
        <v>0</v>
      </c>
      <c r="I933" s="52">
        <v>0</v>
      </c>
      <c r="J933" s="52">
        <v>0</v>
      </c>
      <c r="K933" s="55">
        <v>0</v>
      </c>
      <c r="L933" s="55">
        <v>0</v>
      </c>
      <c r="M933" s="52">
        <f t="shared" si="29"/>
        <v>18563.65</v>
      </c>
      <c r="N933" s="56"/>
      <c r="O933" s="61" t="s">
        <v>1533</v>
      </c>
      <c r="P933" s="117">
        <v>42234</v>
      </c>
    </row>
    <row r="934" spans="1:16" ht="9">
      <c r="A934" s="37" t="s">
        <v>537</v>
      </c>
      <c r="B934" s="61">
        <v>2015</v>
      </c>
      <c r="C934" s="37" t="s">
        <v>1535</v>
      </c>
      <c r="D934" s="61">
        <v>1</v>
      </c>
      <c r="E934" s="52">
        <v>10176</v>
      </c>
      <c r="F934" s="52">
        <v>1231.3</v>
      </c>
      <c r="G934" s="52">
        <v>6844.4</v>
      </c>
      <c r="H934" s="52">
        <v>0</v>
      </c>
      <c r="I934" s="52">
        <v>0</v>
      </c>
      <c r="J934" s="52">
        <v>0</v>
      </c>
      <c r="K934" s="55">
        <v>0</v>
      </c>
      <c r="L934" s="55">
        <v>0</v>
      </c>
      <c r="M934" s="52">
        <f t="shared" si="29"/>
        <v>18251.699999999997</v>
      </c>
      <c r="N934" s="56"/>
      <c r="O934" s="61" t="s">
        <v>1536</v>
      </c>
      <c r="P934" s="117">
        <v>42234</v>
      </c>
    </row>
    <row r="935" spans="1:16" ht="9">
      <c r="A935" s="37" t="s">
        <v>1463</v>
      </c>
      <c r="B935" s="61">
        <v>2015</v>
      </c>
      <c r="C935" s="37" t="s">
        <v>1516</v>
      </c>
      <c r="D935" s="61">
        <v>1</v>
      </c>
      <c r="E935" s="52">
        <v>8970</v>
      </c>
      <c r="F935" s="52">
        <v>1049.49</v>
      </c>
      <c r="G935" s="52">
        <v>5771.22</v>
      </c>
      <c r="H935" s="52">
        <v>0</v>
      </c>
      <c r="I935" s="52">
        <v>0</v>
      </c>
      <c r="J935" s="52">
        <v>0</v>
      </c>
      <c r="K935" s="55">
        <v>0</v>
      </c>
      <c r="L935" s="55">
        <v>0</v>
      </c>
      <c r="M935" s="52">
        <f t="shared" si="29"/>
        <v>15790.71</v>
      </c>
      <c r="N935" s="56"/>
      <c r="O935" s="61" t="s">
        <v>1517</v>
      </c>
      <c r="P935" s="117">
        <v>42178</v>
      </c>
    </row>
    <row r="936" spans="1:16" ht="9">
      <c r="A936" s="37" t="s">
        <v>1514</v>
      </c>
      <c r="B936" s="61">
        <v>2015</v>
      </c>
      <c r="C936" s="37" t="s">
        <v>1515</v>
      </c>
      <c r="D936" s="61">
        <v>2</v>
      </c>
      <c r="E936" s="52">
        <v>16776</v>
      </c>
      <c r="F936" s="52">
        <v>2684</v>
      </c>
      <c r="G936" s="52">
        <v>14711.76</v>
      </c>
      <c r="H936" s="52">
        <v>0</v>
      </c>
      <c r="I936" s="52">
        <v>0</v>
      </c>
      <c r="J936" s="52">
        <v>0</v>
      </c>
      <c r="K936" s="55">
        <v>0</v>
      </c>
      <c r="L936" s="55">
        <v>0</v>
      </c>
      <c r="M936" s="52">
        <f t="shared" si="29"/>
        <v>34171.76</v>
      </c>
      <c r="N936" s="56"/>
      <c r="O936" s="61" t="s">
        <v>1518</v>
      </c>
      <c r="P936" s="117">
        <v>42178</v>
      </c>
    </row>
    <row r="937" spans="1:16" ht="9">
      <c r="A937" s="37" t="s">
        <v>1514</v>
      </c>
      <c r="B937" s="61">
        <v>2015</v>
      </c>
      <c r="C937" s="37" t="s">
        <v>1540</v>
      </c>
      <c r="D937" s="61">
        <v>2</v>
      </c>
      <c r="E937" s="52">
        <v>17736</v>
      </c>
      <c r="F937" s="52">
        <v>2373.08</v>
      </c>
      <c r="G937" s="52">
        <v>12789.02</v>
      </c>
      <c r="H937" s="52">
        <v>0</v>
      </c>
      <c r="I937" s="52">
        <v>0</v>
      </c>
      <c r="J937" s="52">
        <v>0</v>
      </c>
      <c r="K937" s="55">
        <v>0</v>
      </c>
      <c r="L937" s="55">
        <v>0</v>
      </c>
      <c r="M937" s="52">
        <f t="shared" si="29"/>
        <v>32898.100000000006</v>
      </c>
      <c r="N937" s="56"/>
      <c r="O937" s="61" t="s">
        <v>1541</v>
      </c>
      <c r="P937" s="117">
        <v>42341</v>
      </c>
    </row>
    <row r="938" spans="1:16" ht="9">
      <c r="A938" s="53" t="s">
        <v>1501</v>
      </c>
      <c r="B938" s="61">
        <v>2015</v>
      </c>
      <c r="C938" s="37" t="s">
        <v>1502</v>
      </c>
      <c r="D938" s="61">
        <v>1</v>
      </c>
      <c r="E938" s="52">
        <v>6810</v>
      </c>
      <c r="F938" s="52">
        <v>860.78</v>
      </c>
      <c r="G938" s="52">
        <v>4027</v>
      </c>
      <c r="H938" s="52">
        <v>0</v>
      </c>
      <c r="I938" s="52">
        <v>0</v>
      </c>
      <c r="J938" s="52">
        <v>0</v>
      </c>
      <c r="K938" s="55">
        <v>0</v>
      </c>
      <c r="L938" s="55">
        <v>0</v>
      </c>
      <c r="M938" s="52">
        <f t="shared" si="28"/>
        <v>11697.779999999999</v>
      </c>
      <c r="N938" s="56"/>
      <c r="O938" s="61" t="s">
        <v>1500</v>
      </c>
      <c r="P938" s="117">
        <v>42107</v>
      </c>
    </row>
    <row r="939" spans="1:16" ht="9">
      <c r="A939" s="53" t="s">
        <v>1430</v>
      </c>
      <c r="B939" s="61">
        <v>2015</v>
      </c>
      <c r="C939" s="37" t="s">
        <v>1522</v>
      </c>
      <c r="D939" s="61">
        <v>2</v>
      </c>
      <c r="E939" s="52">
        <v>13194</v>
      </c>
      <c r="F939" s="52">
        <v>0</v>
      </c>
      <c r="G939" s="52">
        <f>370.44+737.86</f>
        <v>1108.3</v>
      </c>
      <c r="H939" s="52">
        <v>0</v>
      </c>
      <c r="I939" s="52">
        <v>0</v>
      </c>
      <c r="J939" s="52">
        <v>0</v>
      </c>
      <c r="K939" s="55">
        <v>0</v>
      </c>
      <c r="L939" s="55">
        <v>0</v>
      </c>
      <c r="M939" s="52">
        <f t="shared" si="28"/>
        <v>14302.3</v>
      </c>
      <c r="N939" s="56"/>
      <c r="O939" s="61" t="s">
        <v>1523</v>
      </c>
      <c r="P939" s="117">
        <v>42222</v>
      </c>
    </row>
    <row r="940" spans="1:16" ht="9">
      <c r="A940" s="53" t="s">
        <v>1341</v>
      </c>
      <c r="B940" s="61">
        <v>2015</v>
      </c>
      <c r="C940" s="37" t="s">
        <v>1505</v>
      </c>
      <c r="D940" s="61">
        <v>1</v>
      </c>
      <c r="E940" s="52">
        <v>7482</v>
      </c>
      <c r="F940" s="52">
        <v>945.72</v>
      </c>
      <c r="G940" s="52">
        <v>4424</v>
      </c>
      <c r="H940" s="52">
        <v>0</v>
      </c>
      <c r="I940" s="52">
        <v>0</v>
      </c>
      <c r="J940" s="52">
        <v>0</v>
      </c>
      <c r="K940" s="55">
        <v>0</v>
      </c>
      <c r="L940" s="55">
        <v>0</v>
      </c>
      <c r="M940" s="52">
        <f t="shared" si="28"/>
        <v>12851.72</v>
      </c>
      <c r="N940" s="56"/>
      <c r="O940" s="61" t="s">
        <v>1500</v>
      </c>
      <c r="P940" s="117">
        <v>42107</v>
      </c>
    </row>
    <row r="941" spans="1:16" ht="21" customHeight="1">
      <c r="A941" s="53" t="s">
        <v>1359</v>
      </c>
      <c r="B941" s="61">
        <v>2015</v>
      </c>
      <c r="C941" s="37" t="s">
        <v>1497</v>
      </c>
      <c r="D941" s="61">
        <v>1</v>
      </c>
      <c r="E941" s="52">
        <v>612</v>
      </c>
      <c r="F941" s="52">
        <v>95.3</v>
      </c>
      <c r="G941" s="52">
        <v>426.5</v>
      </c>
      <c r="H941" s="52">
        <v>0</v>
      </c>
      <c r="I941" s="52">
        <v>0</v>
      </c>
      <c r="J941" s="52">
        <v>0</v>
      </c>
      <c r="K941" s="55">
        <v>0</v>
      </c>
      <c r="L941" s="55">
        <v>0</v>
      </c>
      <c r="M941" s="52">
        <f t="shared" si="28"/>
        <v>1133.8</v>
      </c>
      <c r="N941" s="56"/>
      <c r="O941" s="61" t="s">
        <v>1498</v>
      </c>
      <c r="P941" s="117">
        <v>42075</v>
      </c>
    </row>
    <row r="942" spans="1:16" ht="21" customHeight="1">
      <c r="A942" s="37" t="s">
        <v>1570</v>
      </c>
      <c r="B942" s="61">
        <v>2015</v>
      </c>
      <c r="C942" s="37" t="s">
        <v>1571</v>
      </c>
      <c r="D942" s="61">
        <v>1</v>
      </c>
      <c r="E942" s="52">
        <v>46878</v>
      </c>
      <c r="F942" s="52">
        <v>2109.5</v>
      </c>
      <c r="G942" s="52">
        <v>4702.8</v>
      </c>
      <c r="H942" s="52">
        <v>0</v>
      </c>
      <c r="I942" s="52">
        <v>0</v>
      </c>
      <c r="J942" s="52">
        <v>0</v>
      </c>
      <c r="K942" s="55">
        <v>0</v>
      </c>
      <c r="L942" s="55">
        <v>0</v>
      </c>
      <c r="M942" s="52">
        <f t="shared" si="28"/>
        <v>53690.3</v>
      </c>
      <c r="N942" s="56"/>
      <c r="O942" s="61" t="s">
        <v>1565</v>
      </c>
      <c r="P942" s="117">
        <v>42262</v>
      </c>
    </row>
    <row r="943" spans="1:16" ht="9">
      <c r="A943" s="133"/>
      <c r="B943" s="45"/>
      <c r="C943" s="44"/>
      <c r="D943" s="45"/>
      <c r="E943" s="47"/>
      <c r="F943" s="47"/>
      <c r="G943" s="47"/>
      <c r="H943" s="47"/>
      <c r="I943" s="47"/>
      <c r="J943" s="47"/>
      <c r="K943" s="48"/>
      <c r="L943" s="48"/>
      <c r="M943" s="47"/>
      <c r="N943" s="49"/>
      <c r="O943" s="45"/>
      <c r="P943" s="134"/>
    </row>
    <row r="944" spans="1:16" s="15" customFormat="1" ht="71.25" customHeight="1">
      <c r="A944" s="53" t="s">
        <v>1154</v>
      </c>
      <c r="B944" s="61">
        <v>2016</v>
      </c>
      <c r="C944" s="37" t="s">
        <v>1585</v>
      </c>
      <c r="D944" s="61">
        <v>24</v>
      </c>
      <c r="E944" s="52">
        <v>16201</v>
      </c>
      <c r="F944" s="52">
        <v>1187.37</v>
      </c>
      <c r="G944" s="52"/>
      <c r="H944" s="52">
        <v>0</v>
      </c>
      <c r="I944" s="52">
        <v>0</v>
      </c>
      <c r="J944" s="52">
        <v>0</v>
      </c>
      <c r="K944" s="55">
        <v>0</v>
      </c>
      <c r="L944" s="55">
        <v>0</v>
      </c>
      <c r="M944" s="52">
        <f t="shared" si="28"/>
        <v>17388.37</v>
      </c>
      <c r="N944" s="61" t="s">
        <v>1584</v>
      </c>
      <c r="O944" s="61"/>
      <c r="P944" s="117">
        <v>42487</v>
      </c>
    </row>
    <row r="945" spans="1:16" s="15" customFormat="1" ht="71.25" customHeight="1">
      <c r="A945" s="53" t="s">
        <v>1154</v>
      </c>
      <c r="B945" s="61">
        <v>2016</v>
      </c>
      <c r="C945" s="37" t="s">
        <v>1591</v>
      </c>
      <c r="D945" s="61">
        <v>25</v>
      </c>
      <c r="E945" s="52">
        <v>114722</v>
      </c>
      <c r="F945" s="52">
        <v>3606.75</v>
      </c>
      <c r="G945" s="52">
        <v>21299.18</v>
      </c>
      <c r="H945" s="52">
        <v>0</v>
      </c>
      <c r="I945" s="52">
        <v>0</v>
      </c>
      <c r="J945" s="52">
        <v>0</v>
      </c>
      <c r="K945" s="55">
        <v>0</v>
      </c>
      <c r="L945" s="55">
        <v>0</v>
      </c>
      <c r="M945" s="52">
        <f>SUM(E945:L945)</f>
        <v>139627.93</v>
      </c>
      <c r="N945" s="56"/>
      <c r="O945" s="61" t="s">
        <v>1572</v>
      </c>
      <c r="P945" s="117">
        <v>42482</v>
      </c>
    </row>
    <row r="946" spans="1:16" s="15" customFormat="1" ht="15" customHeight="1">
      <c r="A946" s="53" t="s">
        <v>1154</v>
      </c>
      <c r="B946" s="61">
        <v>2016</v>
      </c>
      <c r="C946" s="37" t="s">
        <v>1661</v>
      </c>
      <c r="D946" s="61">
        <v>2</v>
      </c>
      <c r="E946" s="52">
        <v>70474</v>
      </c>
      <c r="F946" s="52">
        <v>2375.03</v>
      </c>
      <c r="G946" s="52">
        <v>14861.06</v>
      </c>
      <c r="H946" s="52">
        <v>0</v>
      </c>
      <c r="I946" s="52">
        <v>0</v>
      </c>
      <c r="J946" s="52">
        <v>0</v>
      </c>
      <c r="K946" s="55">
        <v>0</v>
      </c>
      <c r="L946" s="55">
        <v>0</v>
      </c>
      <c r="M946" s="52">
        <f>SUM(E946:L946)</f>
        <v>87710.09</v>
      </c>
      <c r="N946" s="56"/>
      <c r="O946" s="61" t="s">
        <v>1662</v>
      </c>
      <c r="P946" s="117">
        <v>42671</v>
      </c>
    </row>
    <row r="947" spans="1:16" s="15" customFormat="1" ht="24" customHeight="1">
      <c r="A947" s="53" t="s">
        <v>1506</v>
      </c>
      <c r="B947" s="61">
        <v>2016</v>
      </c>
      <c r="C947" s="37" t="s">
        <v>1582</v>
      </c>
      <c r="D947" s="61">
        <v>4</v>
      </c>
      <c r="E947" s="52">
        <v>42990</v>
      </c>
      <c r="F947" s="52">
        <v>1332.69</v>
      </c>
      <c r="G947" s="52">
        <v>8509.96</v>
      </c>
      <c r="H947" s="52">
        <v>0</v>
      </c>
      <c r="I947" s="52">
        <v>0</v>
      </c>
      <c r="J947" s="52">
        <v>0</v>
      </c>
      <c r="K947" s="55">
        <v>0</v>
      </c>
      <c r="L947" s="55">
        <v>0</v>
      </c>
      <c r="M947" s="52">
        <f>SUM(E947:L947)</f>
        <v>52832.65</v>
      </c>
      <c r="N947" s="56"/>
      <c r="O947" s="61" t="s">
        <v>1580</v>
      </c>
      <c r="P947" s="117">
        <v>42489</v>
      </c>
    </row>
    <row r="948" spans="1:16" s="15" customFormat="1" ht="9">
      <c r="A948" s="53" t="s">
        <v>1409</v>
      </c>
      <c r="B948" s="61">
        <v>2016</v>
      </c>
      <c r="C948" s="37" t="s">
        <v>1581</v>
      </c>
      <c r="D948" s="202">
        <v>1</v>
      </c>
      <c r="E948" s="52">
        <v>8628</v>
      </c>
      <c r="F948" s="52">
        <v>258.84</v>
      </c>
      <c r="G948" s="52">
        <v>1706.24</v>
      </c>
      <c r="H948" s="52">
        <v>0</v>
      </c>
      <c r="I948" s="52">
        <v>0</v>
      </c>
      <c r="J948" s="52">
        <v>0</v>
      </c>
      <c r="K948" s="55">
        <v>0</v>
      </c>
      <c r="L948" s="55">
        <v>0</v>
      </c>
      <c r="M948" s="52">
        <f>SUM(E948:L948)</f>
        <v>10593.08</v>
      </c>
      <c r="N948" s="56"/>
      <c r="O948" s="61" t="s">
        <v>1583</v>
      </c>
      <c r="P948" s="117">
        <v>42501</v>
      </c>
    </row>
    <row r="949" spans="1:16" ht="18">
      <c r="A949" s="37" t="s">
        <v>1390</v>
      </c>
      <c r="B949" s="61">
        <v>2016</v>
      </c>
      <c r="C949" s="37" t="s">
        <v>1547</v>
      </c>
      <c r="D949" s="61">
        <v>3</v>
      </c>
      <c r="E949" s="52">
        <v>95928</v>
      </c>
      <c r="F949" s="52">
        <v>0</v>
      </c>
      <c r="G949" s="52">
        <v>12190.23</v>
      </c>
      <c r="H949" s="52">
        <v>0</v>
      </c>
      <c r="I949" s="52">
        <v>0</v>
      </c>
      <c r="J949" s="52">
        <v>0</v>
      </c>
      <c r="K949" s="55">
        <v>0</v>
      </c>
      <c r="L949" s="55">
        <v>0</v>
      </c>
      <c r="M949" s="52">
        <f t="shared" si="28"/>
        <v>108118.23</v>
      </c>
      <c r="N949" s="56"/>
      <c r="O949" s="61" t="s">
        <v>1548</v>
      </c>
      <c r="P949" s="117">
        <v>42387</v>
      </c>
    </row>
    <row r="950" spans="1:16" ht="18">
      <c r="A950" s="37" t="s">
        <v>1390</v>
      </c>
      <c r="B950" s="61">
        <v>2016</v>
      </c>
      <c r="C950" s="37" t="s">
        <v>1669</v>
      </c>
      <c r="D950" s="61">
        <v>3</v>
      </c>
      <c r="E950" s="52">
        <v>116204</v>
      </c>
      <c r="F950" s="52">
        <f>118540.65-116904</f>
        <v>1636.6499999999942</v>
      </c>
      <c r="G950" s="52">
        <v>14224.87</v>
      </c>
      <c r="H950" s="52">
        <v>0</v>
      </c>
      <c r="I950" s="52">
        <v>0</v>
      </c>
      <c r="J950" s="52">
        <v>0</v>
      </c>
      <c r="K950" s="55">
        <v>0</v>
      </c>
      <c r="L950" s="55">
        <v>0</v>
      </c>
      <c r="M950" s="52">
        <f>SUM(E950:L950)</f>
        <v>132065.52</v>
      </c>
      <c r="N950" s="56"/>
      <c r="O950" s="61" t="s">
        <v>1670</v>
      </c>
      <c r="P950" s="117">
        <v>42703</v>
      </c>
    </row>
    <row r="951" spans="1:16" ht="11.25" customHeight="1">
      <c r="A951" s="37" t="s">
        <v>1645</v>
      </c>
      <c r="B951" s="61">
        <v>2016</v>
      </c>
      <c r="C951" s="37" t="s">
        <v>1646</v>
      </c>
      <c r="D951" s="61">
        <v>1</v>
      </c>
      <c r="E951" s="52">
        <v>33710</v>
      </c>
      <c r="F951" s="52">
        <v>10.11</v>
      </c>
      <c r="G951" s="52">
        <v>3237.13</v>
      </c>
      <c r="H951" s="52">
        <v>0</v>
      </c>
      <c r="I951" s="52">
        <v>0</v>
      </c>
      <c r="J951" s="52">
        <v>0</v>
      </c>
      <c r="K951" s="55">
        <v>0</v>
      </c>
      <c r="L951" s="55">
        <v>0</v>
      </c>
      <c r="M951" s="52">
        <f t="shared" si="28"/>
        <v>36957.24</v>
      </c>
      <c r="N951" s="56"/>
      <c r="O951" s="61" t="s">
        <v>1647</v>
      </c>
      <c r="P951" s="117">
        <v>42656</v>
      </c>
    </row>
    <row r="952" spans="1:16" ht="11.25" customHeight="1">
      <c r="A952" s="37" t="s">
        <v>1339</v>
      </c>
      <c r="B952" s="61">
        <v>2016</v>
      </c>
      <c r="C952" s="37" t="s">
        <v>1589</v>
      </c>
      <c r="D952" s="61">
        <v>1</v>
      </c>
      <c r="E952" s="52">
        <v>1435</v>
      </c>
      <c r="F952" s="52">
        <v>5.72</v>
      </c>
      <c r="G952" s="52">
        <v>0</v>
      </c>
      <c r="H952" s="52">
        <v>0</v>
      </c>
      <c r="I952" s="52">
        <v>0</v>
      </c>
      <c r="J952" s="52"/>
      <c r="K952" s="55">
        <v>0</v>
      </c>
      <c r="L952" s="55">
        <v>0</v>
      </c>
      <c r="M952" s="52">
        <f>SUM(E952:L952)</f>
        <v>1440.72</v>
      </c>
      <c r="N952" s="61" t="s">
        <v>1584</v>
      </c>
      <c r="O952" s="61"/>
      <c r="P952" s="117">
        <v>42487</v>
      </c>
    </row>
    <row r="953" spans="1:16" ht="11.25" customHeight="1">
      <c r="A953" s="37" t="s">
        <v>1339</v>
      </c>
      <c r="B953" s="61">
        <v>2016</v>
      </c>
      <c r="C953" s="37" t="s">
        <v>1573</v>
      </c>
      <c r="D953" s="61">
        <v>1</v>
      </c>
      <c r="E953" s="52">
        <v>15564</v>
      </c>
      <c r="F953" s="52">
        <v>498.05</v>
      </c>
      <c r="G953" s="52">
        <v>2891.17</v>
      </c>
      <c r="H953" s="52">
        <v>0</v>
      </c>
      <c r="I953" s="52">
        <v>0</v>
      </c>
      <c r="J953" s="52"/>
      <c r="K953" s="55">
        <v>0</v>
      </c>
      <c r="L953" s="55">
        <v>0</v>
      </c>
      <c r="M953" s="52">
        <f t="shared" si="28"/>
        <v>18953.22</v>
      </c>
      <c r="N953" s="61"/>
      <c r="O953" s="61" t="s">
        <v>1572</v>
      </c>
      <c r="P953" s="117">
        <v>42482</v>
      </c>
    </row>
    <row r="954" spans="1:16" ht="11.25" customHeight="1">
      <c r="A954" s="37" t="s">
        <v>1574</v>
      </c>
      <c r="B954" s="61">
        <v>2016</v>
      </c>
      <c r="C954" s="37" t="s">
        <v>1590</v>
      </c>
      <c r="D954" s="61">
        <v>1</v>
      </c>
      <c r="E954" s="52">
        <v>3164</v>
      </c>
      <c r="F954" s="52">
        <v>231.89</v>
      </c>
      <c r="G954" s="52">
        <v>0</v>
      </c>
      <c r="H954" s="52">
        <v>0</v>
      </c>
      <c r="I954" s="52">
        <v>0</v>
      </c>
      <c r="J954" s="52">
        <v>0</v>
      </c>
      <c r="K954" s="55">
        <v>0</v>
      </c>
      <c r="L954" s="55">
        <v>0</v>
      </c>
      <c r="M954" s="52">
        <f>SUM(E954:L954)</f>
        <v>3395.89</v>
      </c>
      <c r="N954" s="61" t="s">
        <v>1584</v>
      </c>
      <c r="O954" s="61"/>
      <c r="P954" s="117">
        <v>42487</v>
      </c>
    </row>
    <row r="955" spans="1:16" ht="11.25" customHeight="1">
      <c r="A955" s="37" t="s">
        <v>1574</v>
      </c>
      <c r="B955" s="61">
        <v>2016</v>
      </c>
      <c r="C955" s="37" t="s">
        <v>1575</v>
      </c>
      <c r="D955" s="61">
        <v>1</v>
      </c>
      <c r="E955" s="52">
        <v>36432</v>
      </c>
      <c r="F955" s="52">
        <v>1129.39</v>
      </c>
      <c r="G955" s="52">
        <v>6761.01</v>
      </c>
      <c r="H955" s="52">
        <v>0</v>
      </c>
      <c r="I955" s="52">
        <v>0</v>
      </c>
      <c r="J955" s="52">
        <v>0</v>
      </c>
      <c r="K955" s="55">
        <v>0</v>
      </c>
      <c r="L955" s="55">
        <v>0</v>
      </c>
      <c r="M955" s="52">
        <f t="shared" si="28"/>
        <v>44322.4</v>
      </c>
      <c r="N955" s="56"/>
      <c r="O955" s="61" t="s">
        <v>1572</v>
      </c>
      <c r="P955" s="117">
        <v>42482</v>
      </c>
    </row>
    <row r="956" spans="1:16" ht="11.25" customHeight="1">
      <c r="A956" s="37" t="s">
        <v>1634</v>
      </c>
      <c r="B956" s="61">
        <v>2016</v>
      </c>
      <c r="C956" s="37" t="s">
        <v>1635</v>
      </c>
      <c r="D956" s="61">
        <v>2</v>
      </c>
      <c r="E956" s="52">
        <v>54648</v>
      </c>
      <c r="F956" s="52">
        <f>54957.42-E956</f>
        <v>309.41999999999825</v>
      </c>
      <c r="G956" s="52">
        <v>5275.91</v>
      </c>
      <c r="H956" s="52">
        <v>0</v>
      </c>
      <c r="I956" s="52">
        <v>0</v>
      </c>
      <c r="J956" s="52">
        <v>0</v>
      </c>
      <c r="K956" s="55">
        <v>0</v>
      </c>
      <c r="L956" s="55">
        <v>0</v>
      </c>
      <c r="M956" s="52">
        <f>SUM(E956:L956)</f>
        <v>60233.33</v>
      </c>
      <c r="O956" s="61" t="s">
        <v>1627</v>
      </c>
      <c r="P956" s="117">
        <v>42620</v>
      </c>
    </row>
    <row r="957" spans="1:16" ht="11.25" customHeight="1">
      <c r="A957" s="37" t="s">
        <v>1628</v>
      </c>
      <c r="B957" s="61">
        <v>2016</v>
      </c>
      <c r="C957" s="37" t="s">
        <v>1633</v>
      </c>
      <c r="D957" s="61">
        <v>2</v>
      </c>
      <c r="E957" s="52">
        <v>59856</v>
      </c>
      <c r="F957" s="52">
        <f>60155.28-E957</f>
        <v>299.27999999999884</v>
      </c>
      <c r="G957" s="52">
        <v>5774.9</v>
      </c>
      <c r="H957" s="52">
        <v>0</v>
      </c>
      <c r="I957" s="52">
        <v>0</v>
      </c>
      <c r="J957" s="52">
        <v>0</v>
      </c>
      <c r="K957" s="55">
        <v>0</v>
      </c>
      <c r="L957" s="55">
        <v>0</v>
      </c>
      <c r="M957" s="52">
        <f t="shared" si="28"/>
        <v>65930.18</v>
      </c>
      <c r="O957" s="61" t="s">
        <v>1627</v>
      </c>
      <c r="P957" s="117">
        <v>42620</v>
      </c>
    </row>
    <row r="958" spans="1:16" ht="24" customHeight="1">
      <c r="A958" s="37" t="s">
        <v>1625</v>
      </c>
      <c r="B958" s="61">
        <v>2016</v>
      </c>
      <c r="C958" s="37" t="s">
        <v>1626</v>
      </c>
      <c r="D958" s="61">
        <v>4</v>
      </c>
      <c r="E958" s="52">
        <v>48087</v>
      </c>
      <c r="F958" s="52">
        <f>48318.39-E958</f>
        <v>231.38999999999942</v>
      </c>
      <c r="G958" s="52">
        <v>4638.56</v>
      </c>
      <c r="H958" s="52">
        <v>0</v>
      </c>
      <c r="I958" s="52">
        <v>0</v>
      </c>
      <c r="J958" s="52">
        <v>0</v>
      </c>
      <c r="K958" s="55">
        <v>0</v>
      </c>
      <c r="L958" s="55">
        <v>0</v>
      </c>
      <c r="M958" s="52">
        <f t="shared" si="28"/>
        <v>52956.95</v>
      </c>
      <c r="N958" s="56"/>
      <c r="O958" s="61" t="s">
        <v>1627</v>
      </c>
      <c r="P958" s="117">
        <v>42620</v>
      </c>
    </row>
    <row r="959" spans="1:16" ht="44.25" customHeight="1">
      <c r="A959" s="37" t="s">
        <v>1576</v>
      </c>
      <c r="B959" s="61">
        <v>2016</v>
      </c>
      <c r="C959" s="37" t="s">
        <v>1586</v>
      </c>
      <c r="D959" s="61">
        <v>13</v>
      </c>
      <c r="E959" s="52">
        <v>3954</v>
      </c>
      <c r="F959" s="52">
        <v>289.79</v>
      </c>
      <c r="G959" s="52">
        <v>0</v>
      </c>
      <c r="H959" s="52">
        <v>0</v>
      </c>
      <c r="I959" s="52">
        <v>0</v>
      </c>
      <c r="J959" s="52">
        <v>0</v>
      </c>
      <c r="K959" s="55">
        <v>0</v>
      </c>
      <c r="L959" s="55">
        <v>0</v>
      </c>
      <c r="M959" s="52">
        <f>SUM(E959:L959)</f>
        <v>4243.79</v>
      </c>
      <c r="N959" s="61" t="s">
        <v>1584</v>
      </c>
      <c r="O959" s="61"/>
      <c r="P959" s="117">
        <v>42487</v>
      </c>
    </row>
    <row r="960" spans="1:16" ht="44.25" customHeight="1">
      <c r="A960" s="37" t="s">
        <v>1576</v>
      </c>
      <c r="B960" s="61">
        <v>2016</v>
      </c>
      <c r="C960" s="37" t="s">
        <v>1577</v>
      </c>
      <c r="D960" s="61">
        <v>13</v>
      </c>
      <c r="E960" s="52">
        <v>11438</v>
      </c>
      <c r="F960" s="52">
        <v>366.02</v>
      </c>
      <c r="G960" s="52">
        <v>2124.72</v>
      </c>
      <c r="H960" s="52">
        <v>0</v>
      </c>
      <c r="I960" s="52">
        <v>0</v>
      </c>
      <c r="J960" s="52">
        <v>0</v>
      </c>
      <c r="K960" s="55">
        <v>0</v>
      </c>
      <c r="L960" s="55">
        <v>0</v>
      </c>
      <c r="M960" s="52">
        <f t="shared" si="28"/>
        <v>13928.74</v>
      </c>
      <c r="N960" s="56"/>
      <c r="O960" s="61" t="s">
        <v>1572</v>
      </c>
      <c r="P960" s="117">
        <v>42482</v>
      </c>
    </row>
    <row r="961" spans="1:16" ht="34.5" customHeight="1">
      <c r="A961" s="37" t="s">
        <v>1558</v>
      </c>
      <c r="B961" s="61">
        <v>2016</v>
      </c>
      <c r="C961" s="37" t="s">
        <v>1559</v>
      </c>
      <c r="D961" s="61">
        <v>3</v>
      </c>
      <c r="E961" s="52">
        <v>88954</v>
      </c>
      <c r="F961" s="52">
        <v>1868</v>
      </c>
      <c r="G961" s="52">
        <v>16348.98</v>
      </c>
      <c r="H961" s="52">
        <v>0</v>
      </c>
      <c r="I961" s="52">
        <v>0</v>
      </c>
      <c r="J961" s="52">
        <v>0</v>
      </c>
      <c r="K961" s="55">
        <v>0</v>
      </c>
      <c r="L961" s="55">
        <v>0</v>
      </c>
      <c r="M961" s="52">
        <f t="shared" si="28"/>
        <v>107170.98</v>
      </c>
      <c r="N961" s="56"/>
      <c r="O961" s="61" t="s">
        <v>1560</v>
      </c>
      <c r="P961" s="117">
        <v>42416</v>
      </c>
    </row>
    <row r="962" spans="1:16" ht="34.5" customHeight="1">
      <c r="A962" s="37" t="s">
        <v>1558</v>
      </c>
      <c r="B962" s="61">
        <v>2016</v>
      </c>
      <c r="C962" s="37" t="s">
        <v>1653</v>
      </c>
      <c r="D962" s="61">
        <v>3</v>
      </c>
      <c r="E962" s="52">
        <v>49212</v>
      </c>
      <c r="F962" s="52">
        <v>393.69</v>
      </c>
      <c r="G962" s="52">
        <v>5357.41</v>
      </c>
      <c r="H962" s="52">
        <v>0</v>
      </c>
      <c r="I962" s="52">
        <v>0</v>
      </c>
      <c r="J962" s="52">
        <v>0</v>
      </c>
      <c r="K962" s="55">
        <v>0</v>
      </c>
      <c r="L962" s="55">
        <v>0</v>
      </c>
      <c r="M962" s="52">
        <f>SUM(E962:L962)</f>
        <v>54963.100000000006</v>
      </c>
      <c r="N962" s="56"/>
      <c r="O962" s="61" t="s">
        <v>1652</v>
      </c>
      <c r="P962" s="117">
        <v>42649</v>
      </c>
    </row>
    <row r="963" spans="1:16" ht="34.5" customHeight="1">
      <c r="A963" s="37" t="s">
        <v>1605</v>
      </c>
      <c r="B963" s="61">
        <v>2016</v>
      </c>
      <c r="C963" s="37" t="s">
        <v>1606</v>
      </c>
      <c r="D963" s="61">
        <v>9</v>
      </c>
      <c r="E963" s="52">
        <v>64426</v>
      </c>
      <c r="F963" s="52">
        <f>66165.5-64426</f>
        <v>1739.5</v>
      </c>
      <c r="G963" s="52">
        <v>15879.72</v>
      </c>
      <c r="H963" s="52">
        <v>0</v>
      </c>
      <c r="I963" s="52">
        <v>0</v>
      </c>
      <c r="J963" s="52">
        <v>0</v>
      </c>
      <c r="K963" s="55">
        <v>0</v>
      </c>
      <c r="L963" s="55">
        <v>0</v>
      </c>
      <c r="M963" s="52">
        <f t="shared" si="28"/>
        <v>82045.22</v>
      </c>
      <c r="N963" s="56"/>
      <c r="O963" s="61" t="s">
        <v>1607</v>
      </c>
      <c r="P963" s="117">
        <v>42606</v>
      </c>
    </row>
    <row r="964" spans="1:16" ht="10.5" customHeight="1">
      <c r="A964" s="37" t="s">
        <v>1531</v>
      </c>
      <c r="B964" s="61">
        <v>2016</v>
      </c>
      <c r="C964" s="37" t="s">
        <v>1630</v>
      </c>
      <c r="D964" s="61">
        <v>1</v>
      </c>
      <c r="E964" s="52">
        <v>17928</v>
      </c>
      <c r="F964" s="52">
        <v>555.77</v>
      </c>
      <c r="G964" s="52">
        <v>3327</v>
      </c>
      <c r="H964" s="52">
        <v>0</v>
      </c>
      <c r="I964" s="52">
        <v>0</v>
      </c>
      <c r="J964" s="52">
        <v>0</v>
      </c>
      <c r="K964" s="55">
        <v>0</v>
      </c>
      <c r="L964" s="55">
        <v>0</v>
      </c>
      <c r="M964" s="52">
        <f t="shared" si="28"/>
        <v>21810.77</v>
      </c>
      <c r="N964" s="56"/>
      <c r="O964" s="61" t="s">
        <v>1572</v>
      </c>
      <c r="P964" s="117">
        <v>42482</v>
      </c>
    </row>
    <row r="965" spans="1:16" ht="27.75" customHeight="1">
      <c r="A965" s="37" t="s">
        <v>1655</v>
      </c>
      <c r="B965" s="61">
        <v>2016</v>
      </c>
      <c r="C965" s="37" t="s">
        <v>1656</v>
      </c>
      <c r="D965" s="61">
        <v>5</v>
      </c>
      <c r="E965" s="52">
        <v>46442</v>
      </c>
      <c r="F965" s="52">
        <v>1393.26</v>
      </c>
      <c r="G965" s="52">
        <v>11480.4</v>
      </c>
      <c r="H965" s="52">
        <v>0</v>
      </c>
      <c r="I965" s="52">
        <v>0</v>
      </c>
      <c r="J965" s="52">
        <v>0</v>
      </c>
      <c r="K965" s="55">
        <v>0</v>
      </c>
      <c r="L965" s="55">
        <v>0</v>
      </c>
      <c r="M965" s="52">
        <f t="shared" si="28"/>
        <v>59315.66</v>
      </c>
      <c r="N965" s="56"/>
      <c r="O965" s="61" t="s">
        <v>1657</v>
      </c>
      <c r="P965" s="117">
        <v>42639</v>
      </c>
    </row>
    <row r="966" spans="1:16" ht="10.5" customHeight="1">
      <c r="A966" s="37" t="s">
        <v>1629</v>
      </c>
      <c r="B966" s="61">
        <v>2016</v>
      </c>
      <c r="C966" s="37" t="s">
        <v>1631</v>
      </c>
      <c r="D966" s="61">
        <v>1</v>
      </c>
      <c r="E966" s="52">
        <v>3954</v>
      </c>
      <c r="F966" s="52">
        <f>3973.77-E966</f>
        <v>19.769999999999982</v>
      </c>
      <c r="G966" s="52">
        <v>381.48</v>
      </c>
      <c r="H966" s="52">
        <v>0</v>
      </c>
      <c r="I966" s="52">
        <v>0</v>
      </c>
      <c r="J966" s="52">
        <v>0</v>
      </c>
      <c r="K966" s="55">
        <v>0</v>
      </c>
      <c r="L966" s="55">
        <v>0</v>
      </c>
      <c r="M966" s="52">
        <f t="shared" si="28"/>
        <v>4355.25</v>
      </c>
      <c r="N966" s="56"/>
      <c r="O966" s="61" t="s">
        <v>1627</v>
      </c>
      <c r="P966" s="117">
        <v>42620</v>
      </c>
    </row>
    <row r="967" spans="1:16" ht="15" customHeight="1">
      <c r="A967" s="37" t="s">
        <v>1663</v>
      </c>
      <c r="B967" s="61">
        <v>2016</v>
      </c>
      <c r="C967" s="37" t="s">
        <v>1664</v>
      </c>
      <c r="D967" s="61">
        <v>1</v>
      </c>
      <c r="E967" s="52">
        <v>69403.77</v>
      </c>
      <c r="F967" s="52">
        <v>1699.01</v>
      </c>
      <c r="G967" s="52">
        <v>0</v>
      </c>
      <c r="H967" s="52">
        <v>0</v>
      </c>
      <c r="I967" s="52">
        <v>0</v>
      </c>
      <c r="J967" s="52">
        <v>0</v>
      </c>
      <c r="K967" s="55">
        <v>0</v>
      </c>
      <c r="L967" s="55">
        <v>0</v>
      </c>
      <c r="M967" s="52">
        <f t="shared" si="28"/>
        <v>71102.78</v>
      </c>
      <c r="N967" s="56" t="s">
        <v>1665</v>
      </c>
      <c r="O967" s="61"/>
      <c r="P967" s="117">
        <v>42683</v>
      </c>
    </row>
    <row r="968" spans="1:16" ht="11.25" customHeight="1">
      <c r="A968" s="53" t="s">
        <v>1549</v>
      </c>
      <c r="B968" s="61">
        <v>2016</v>
      </c>
      <c r="C968" s="37" t="s">
        <v>1550</v>
      </c>
      <c r="D968" s="61">
        <v>1</v>
      </c>
      <c r="E968" s="52">
        <v>5940</v>
      </c>
      <c r="F968" s="68">
        <f>6066.52-5940</f>
        <v>126.52000000000044</v>
      </c>
      <c r="G968" s="52">
        <v>0</v>
      </c>
      <c r="H968" s="52">
        <v>0</v>
      </c>
      <c r="I968" s="52">
        <v>0</v>
      </c>
      <c r="J968" s="52">
        <v>0</v>
      </c>
      <c r="K968" s="55">
        <v>0</v>
      </c>
      <c r="L968" s="55">
        <v>0</v>
      </c>
      <c r="M968" s="52">
        <f t="shared" si="28"/>
        <v>6066.52</v>
      </c>
      <c r="N968" s="61" t="s">
        <v>1551</v>
      </c>
      <c r="O968" s="61"/>
      <c r="P968" s="117">
        <v>42387</v>
      </c>
    </row>
    <row r="969" spans="1:16" ht="15" customHeight="1">
      <c r="A969" s="53" t="s">
        <v>1524</v>
      </c>
      <c r="B969" s="61">
        <v>2016</v>
      </c>
      <c r="C969" s="37" t="s">
        <v>1632</v>
      </c>
      <c r="D969" s="61">
        <v>1</v>
      </c>
      <c r="E969" s="52">
        <v>15402</v>
      </c>
      <c r="F969" s="68">
        <f>15479.01-E969</f>
        <v>77.01000000000022</v>
      </c>
      <c r="G969" s="52">
        <v>1485.98</v>
      </c>
      <c r="H969" s="52">
        <v>0</v>
      </c>
      <c r="I969" s="52">
        <v>0</v>
      </c>
      <c r="J969" s="52">
        <v>0</v>
      </c>
      <c r="K969" s="55">
        <v>0</v>
      </c>
      <c r="L969" s="55">
        <v>0</v>
      </c>
      <c r="M969" s="52">
        <f t="shared" si="28"/>
        <v>16964.99</v>
      </c>
      <c r="N969" s="61"/>
      <c r="O969" s="61" t="s">
        <v>1627</v>
      </c>
      <c r="P969" s="117">
        <v>42620</v>
      </c>
    </row>
    <row r="970" spans="1:16" ht="21.75" customHeight="1">
      <c r="A970" s="37" t="s">
        <v>1602</v>
      </c>
      <c r="B970" s="61">
        <v>2016</v>
      </c>
      <c r="C970" s="37" t="s">
        <v>1603</v>
      </c>
      <c r="D970" s="61">
        <v>1</v>
      </c>
      <c r="E970" s="52">
        <v>14826</v>
      </c>
      <c r="F970" s="68">
        <v>190.1</v>
      </c>
      <c r="G970" s="52">
        <v>0</v>
      </c>
      <c r="H970" s="52">
        <v>0</v>
      </c>
      <c r="I970" s="52">
        <v>0</v>
      </c>
      <c r="J970" s="52">
        <v>0</v>
      </c>
      <c r="K970" s="55">
        <v>0</v>
      </c>
      <c r="L970" s="55">
        <v>0</v>
      </c>
      <c r="M970" s="52">
        <f t="shared" si="28"/>
        <v>15016.1</v>
      </c>
      <c r="N970" s="61" t="s">
        <v>1604</v>
      </c>
      <c r="O970" s="61"/>
      <c r="P970" s="117">
        <v>42569</v>
      </c>
    </row>
    <row r="971" spans="1:16" ht="21.75" customHeight="1">
      <c r="A971" s="37" t="s">
        <v>1658</v>
      </c>
      <c r="B971" s="61">
        <v>2016</v>
      </c>
      <c r="C971" s="37" t="s">
        <v>1659</v>
      </c>
      <c r="D971" s="61">
        <v>1</v>
      </c>
      <c r="E971" s="52">
        <v>1209096</v>
      </c>
      <c r="F971" s="68">
        <v>12202.77</v>
      </c>
      <c r="G971" s="52">
        <v>146542.43</v>
      </c>
      <c r="H971" s="52">
        <v>0</v>
      </c>
      <c r="I971" s="52">
        <v>0</v>
      </c>
      <c r="J971" s="52">
        <v>0</v>
      </c>
      <c r="K971" s="55">
        <v>0</v>
      </c>
      <c r="L971" s="55">
        <v>0</v>
      </c>
      <c r="M971" s="52">
        <f t="shared" si="28"/>
        <v>1367841.2</v>
      </c>
      <c r="N971" s="61"/>
      <c r="O971" s="61" t="s">
        <v>1660</v>
      </c>
      <c r="P971" s="117">
        <v>42660</v>
      </c>
    </row>
    <row r="972" spans="1:16" ht="23.25" customHeight="1">
      <c r="A972" s="53" t="s">
        <v>1459</v>
      </c>
      <c r="B972" s="61">
        <v>2016</v>
      </c>
      <c r="C972" s="37" t="s">
        <v>1561</v>
      </c>
      <c r="D972" s="61">
        <v>5</v>
      </c>
      <c r="E972" s="52">
        <v>2988</v>
      </c>
      <c r="F972" s="68">
        <v>62.74</v>
      </c>
      <c r="G972" s="52">
        <v>549.14</v>
      </c>
      <c r="H972" s="52">
        <v>0</v>
      </c>
      <c r="I972" s="52">
        <v>0</v>
      </c>
      <c r="J972" s="52">
        <v>0</v>
      </c>
      <c r="K972" s="55">
        <v>0</v>
      </c>
      <c r="L972" s="55">
        <v>0</v>
      </c>
      <c r="M972" s="52">
        <f t="shared" si="28"/>
        <v>3599.8799999999997</v>
      </c>
      <c r="N972" s="56"/>
      <c r="O972" s="61" t="s">
        <v>1560</v>
      </c>
      <c r="P972" s="117">
        <v>42416</v>
      </c>
    </row>
    <row r="973" spans="1:16" ht="23.25" customHeight="1">
      <c r="A973" s="53" t="s">
        <v>1459</v>
      </c>
      <c r="B973" s="61">
        <v>2016</v>
      </c>
      <c r="C973" s="37" t="s">
        <v>1651</v>
      </c>
      <c r="D973" s="61">
        <v>5</v>
      </c>
      <c r="E973" s="52">
        <v>3570</v>
      </c>
      <c r="F973" s="68">
        <v>28.56</v>
      </c>
      <c r="G973" s="52">
        <v>388.64</v>
      </c>
      <c r="H973" s="52">
        <v>0</v>
      </c>
      <c r="I973" s="52">
        <v>0</v>
      </c>
      <c r="J973" s="52">
        <v>0</v>
      </c>
      <c r="K973" s="55">
        <v>0</v>
      </c>
      <c r="L973" s="55">
        <v>0</v>
      </c>
      <c r="M973" s="52">
        <f>SUM(E973:L973)</f>
        <v>3987.2</v>
      </c>
      <c r="N973" s="56"/>
      <c r="O973" s="61" t="s">
        <v>1652</v>
      </c>
      <c r="P973" s="117">
        <v>42649</v>
      </c>
    </row>
    <row r="974" spans="1:16" ht="23.25" customHeight="1">
      <c r="A974" s="53" t="s">
        <v>1666</v>
      </c>
      <c r="B974" s="61">
        <v>2016</v>
      </c>
      <c r="C974" s="37" t="s">
        <v>1667</v>
      </c>
      <c r="D974" s="61">
        <v>5</v>
      </c>
      <c r="E974" s="52">
        <v>96450</v>
      </c>
      <c r="F974" s="68">
        <f>97800.3-E974</f>
        <v>1350.300000000003</v>
      </c>
      <c r="G974" s="52">
        <v>11736.03</v>
      </c>
      <c r="H974" s="52">
        <v>0</v>
      </c>
      <c r="I974" s="52">
        <v>0</v>
      </c>
      <c r="J974" s="52">
        <v>0</v>
      </c>
      <c r="K974" s="55">
        <v>0</v>
      </c>
      <c r="L974" s="55">
        <v>0</v>
      </c>
      <c r="M974" s="52">
        <f>SUM(E974:L974)</f>
        <v>109536.33</v>
      </c>
      <c r="N974" s="56"/>
      <c r="O974" s="61" t="s">
        <v>1668</v>
      </c>
      <c r="P974" s="117">
        <v>42667</v>
      </c>
    </row>
    <row r="975" spans="1:16" ht="23.25" customHeight="1">
      <c r="A975" s="53" t="s">
        <v>1608</v>
      </c>
      <c r="B975" s="61">
        <v>2016</v>
      </c>
      <c r="C975" s="37" t="s">
        <v>1620</v>
      </c>
      <c r="D975" s="61">
        <v>4</v>
      </c>
      <c r="E975" s="52">
        <f>15192+24197+18792+6210</f>
        <v>64391</v>
      </c>
      <c r="F975" s="68">
        <f>71574.84-E975</f>
        <v>7183.8399999999965</v>
      </c>
      <c r="G975" s="52">
        <v>0</v>
      </c>
      <c r="H975" s="52">
        <v>0</v>
      </c>
      <c r="I975" s="52">
        <v>0</v>
      </c>
      <c r="J975" s="52">
        <v>0</v>
      </c>
      <c r="K975" s="55">
        <v>0</v>
      </c>
      <c r="L975" s="55">
        <v>0</v>
      </c>
      <c r="M975" s="52">
        <f>SUM(E975:L975)</f>
        <v>71574.84</v>
      </c>
      <c r="N975" s="56" t="s">
        <v>1618</v>
      </c>
      <c r="O975" s="61"/>
      <c r="P975" s="117">
        <v>42615</v>
      </c>
    </row>
    <row r="976" spans="1:16" ht="23.25" customHeight="1">
      <c r="A976" s="53" t="s">
        <v>1608</v>
      </c>
      <c r="B976" s="61">
        <v>2016</v>
      </c>
      <c r="C976" s="37" t="s">
        <v>1619</v>
      </c>
      <c r="D976" s="61">
        <v>4</v>
      </c>
      <c r="E976" s="52">
        <f>15192+11370+18978+6210</f>
        <v>51750</v>
      </c>
      <c r="F976" s="68">
        <f>53016.84-E976</f>
        <v>1266.8399999999965</v>
      </c>
      <c r="G976" s="52">
        <v>0</v>
      </c>
      <c r="H976" s="52">
        <v>0</v>
      </c>
      <c r="I976" s="52">
        <v>0</v>
      </c>
      <c r="J976" s="52">
        <v>0</v>
      </c>
      <c r="K976" s="55">
        <v>0</v>
      </c>
      <c r="L976" s="55">
        <v>0</v>
      </c>
      <c r="M976" s="52">
        <f t="shared" si="28"/>
        <v>53016.84</v>
      </c>
      <c r="N976" s="56" t="s">
        <v>1609</v>
      </c>
      <c r="O976" s="61"/>
      <c r="P976" s="117">
        <v>42583</v>
      </c>
    </row>
    <row r="977" spans="1:16" ht="23.25" customHeight="1">
      <c r="A977" s="53" t="s">
        <v>1610</v>
      </c>
      <c r="B977" s="61">
        <v>2016</v>
      </c>
      <c r="C977" s="37" t="s">
        <v>1624</v>
      </c>
      <c r="D977" s="61">
        <v>2</v>
      </c>
      <c r="E977" s="52">
        <f>31056+28266</f>
        <v>59322</v>
      </c>
      <c r="F977" s="68">
        <v>6618.31</v>
      </c>
      <c r="G977" s="52">
        <v>0</v>
      </c>
      <c r="H977" s="52">
        <v>0</v>
      </c>
      <c r="I977" s="52">
        <v>0</v>
      </c>
      <c r="J977" s="52">
        <v>0</v>
      </c>
      <c r="K977" s="55">
        <v>0</v>
      </c>
      <c r="L977" s="55">
        <v>0</v>
      </c>
      <c r="M977" s="52">
        <f>SUM(E977:L977)</f>
        <v>65940.31</v>
      </c>
      <c r="N977" s="56" t="s">
        <v>1618</v>
      </c>
      <c r="O977" s="61"/>
      <c r="P977" s="117">
        <v>42615</v>
      </c>
    </row>
    <row r="978" spans="1:16" ht="23.25" customHeight="1">
      <c r="A978" s="53" t="s">
        <v>1610</v>
      </c>
      <c r="B978" s="61">
        <v>2016</v>
      </c>
      <c r="C978" s="37" t="s">
        <v>1611</v>
      </c>
      <c r="D978" s="61">
        <v>2</v>
      </c>
      <c r="E978" s="52">
        <f>31056+28266</f>
        <v>59322</v>
      </c>
      <c r="F978" s="68">
        <f>60774.2-E978</f>
        <v>1452.199999999997</v>
      </c>
      <c r="G978" s="52">
        <v>0</v>
      </c>
      <c r="H978" s="52">
        <v>0</v>
      </c>
      <c r="I978" s="52">
        <v>0</v>
      </c>
      <c r="J978" s="52">
        <v>0</v>
      </c>
      <c r="K978" s="55">
        <v>0</v>
      </c>
      <c r="L978" s="55">
        <v>0</v>
      </c>
      <c r="M978" s="52">
        <f t="shared" si="28"/>
        <v>60774.2</v>
      </c>
      <c r="N978" s="56" t="s">
        <v>1609</v>
      </c>
      <c r="O978" s="61"/>
      <c r="P978" s="117">
        <v>42583</v>
      </c>
    </row>
    <row r="979" spans="1:16" ht="23.25" customHeight="1">
      <c r="A979" s="53" t="s">
        <v>1616</v>
      </c>
      <c r="B979" s="61">
        <v>2016</v>
      </c>
      <c r="C979" s="37" t="s">
        <v>1623</v>
      </c>
      <c r="D979" s="61">
        <v>1</v>
      </c>
      <c r="E979" s="52">
        <v>2076</v>
      </c>
      <c r="F979" s="68">
        <f>2307.61-E979</f>
        <v>231.61000000000013</v>
      </c>
      <c r="G979" s="52">
        <v>0</v>
      </c>
      <c r="H979" s="52">
        <v>0</v>
      </c>
      <c r="I979" s="52">
        <v>0</v>
      </c>
      <c r="J979" s="52">
        <v>0</v>
      </c>
      <c r="K979" s="55">
        <v>0</v>
      </c>
      <c r="L979" s="55">
        <v>0</v>
      </c>
      <c r="M979" s="52">
        <f aca="true" t="shared" si="30" ref="M979:M985">SUM(E979:L979)</f>
        <v>2307.61</v>
      </c>
      <c r="N979" s="56" t="s">
        <v>1618</v>
      </c>
      <c r="O979" s="61"/>
      <c r="P979" s="117">
        <v>42615</v>
      </c>
    </row>
    <row r="980" spans="1:16" ht="23.25" customHeight="1">
      <c r="A980" s="53" t="s">
        <v>1616</v>
      </c>
      <c r="B980" s="61">
        <v>2016</v>
      </c>
      <c r="C980" s="37" t="s">
        <v>1617</v>
      </c>
      <c r="D980" s="61">
        <v>1</v>
      </c>
      <c r="E980" s="52">
        <v>2076</v>
      </c>
      <c r="F980" s="68">
        <f>2126.82-E980</f>
        <v>50.820000000000164</v>
      </c>
      <c r="G980" s="52">
        <v>0</v>
      </c>
      <c r="H980" s="52">
        <v>0</v>
      </c>
      <c r="I980" s="52">
        <v>0</v>
      </c>
      <c r="J980" s="52">
        <v>0</v>
      </c>
      <c r="K980" s="55">
        <v>0</v>
      </c>
      <c r="L980" s="55">
        <v>0</v>
      </c>
      <c r="M980" s="52">
        <f t="shared" si="30"/>
        <v>2126.82</v>
      </c>
      <c r="N980" s="56" t="s">
        <v>1609</v>
      </c>
      <c r="O980" s="61"/>
      <c r="P980" s="117">
        <v>42583</v>
      </c>
    </row>
    <row r="981" spans="1:16" ht="23.25" customHeight="1">
      <c r="A981" s="53" t="s">
        <v>1614</v>
      </c>
      <c r="B981" s="61">
        <v>2016</v>
      </c>
      <c r="C981" s="37" t="s">
        <v>1622</v>
      </c>
      <c r="D981" s="61">
        <v>3</v>
      </c>
      <c r="E981" s="52">
        <f>2148+1452+17286</f>
        <v>20886</v>
      </c>
      <c r="F981" s="68">
        <f>23216.17-E981</f>
        <v>2330.1699999999983</v>
      </c>
      <c r="G981" s="52">
        <v>0</v>
      </c>
      <c r="H981" s="52">
        <v>0</v>
      </c>
      <c r="I981" s="52">
        <v>0</v>
      </c>
      <c r="J981" s="52">
        <v>0</v>
      </c>
      <c r="K981" s="55">
        <v>0</v>
      </c>
      <c r="L981" s="55">
        <v>0</v>
      </c>
      <c r="M981" s="52">
        <f t="shared" si="30"/>
        <v>23216.17</v>
      </c>
      <c r="N981" s="56" t="s">
        <v>1618</v>
      </c>
      <c r="O981" s="61"/>
      <c r="P981" s="117">
        <v>42615</v>
      </c>
    </row>
    <row r="982" spans="1:16" ht="11.25" customHeight="1">
      <c r="A982" s="53" t="s">
        <v>1614</v>
      </c>
      <c r="B982" s="61">
        <v>2016</v>
      </c>
      <c r="C982" s="37" t="s">
        <v>1615</v>
      </c>
      <c r="D982" s="61">
        <v>3</v>
      </c>
      <c r="E982" s="52">
        <f>2148+1452+17286</f>
        <v>20886</v>
      </c>
      <c r="F982" s="68">
        <f>21397.28-E982</f>
        <v>511.27999999999884</v>
      </c>
      <c r="G982" s="52">
        <v>0</v>
      </c>
      <c r="H982" s="52">
        <v>0</v>
      </c>
      <c r="I982" s="52">
        <v>0</v>
      </c>
      <c r="J982" s="52">
        <v>0</v>
      </c>
      <c r="K982" s="55">
        <v>0</v>
      </c>
      <c r="L982" s="55">
        <v>0</v>
      </c>
      <c r="M982" s="52">
        <f t="shared" si="30"/>
        <v>21397.28</v>
      </c>
      <c r="N982" s="56" t="s">
        <v>1609</v>
      </c>
      <c r="O982" s="61"/>
      <c r="P982" s="117">
        <v>42583</v>
      </c>
    </row>
    <row r="983" spans="1:16" ht="11.25" customHeight="1">
      <c r="A983" s="53" t="s">
        <v>1648</v>
      </c>
      <c r="B983" s="61">
        <v>2016</v>
      </c>
      <c r="C983" s="37" t="s">
        <v>1649</v>
      </c>
      <c r="D983" s="61">
        <v>1</v>
      </c>
      <c r="E983" s="52">
        <v>37732</v>
      </c>
      <c r="F983" s="68">
        <v>11.31</v>
      </c>
      <c r="G983" s="52">
        <v>3623.35</v>
      </c>
      <c r="H983" s="52">
        <v>0</v>
      </c>
      <c r="I983" s="52">
        <v>0</v>
      </c>
      <c r="J983" s="52">
        <v>0</v>
      </c>
      <c r="K983" s="55">
        <v>0</v>
      </c>
      <c r="L983" s="55">
        <v>0</v>
      </c>
      <c r="M983" s="52">
        <f t="shared" si="30"/>
        <v>41366.659999999996</v>
      </c>
      <c r="N983" s="56"/>
      <c r="O983" s="61" t="s">
        <v>1647</v>
      </c>
      <c r="P983" s="117">
        <v>42656</v>
      </c>
    </row>
    <row r="984" spans="1:16" ht="11.25" customHeight="1">
      <c r="A984" s="37" t="s">
        <v>1650</v>
      </c>
      <c r="B984" s="61">
        <v>2016</v>
      </c>
      <c r="C984" s="37" t="s">
        <v>1646</v>
      </c>
      <c r="D984" s="61">
        <v>1</v>
      </c>
      <c r="E984" s="52">
        <v>33710</v>
      </c>
      <c r="F984" s="52">
        <v>10.11</v>
      </c>
      <c r="G984" s="52">
        <v>3237.13</v>
      </c>
      <c r="H984" s="52">
        <v>0</v>
      </c>
      <c r="I984" s="52">
        <v>0</v>
      </c>
      <c r="J984" s="52">
        <v>0</v>
      </c>
      <c r="K984" s="55">
        <v>0</v>
      </c>
      <c r="L984" s="55">
        <v>0</v>
      </c>
      <c r="M984" s="52">
        <f t="shared" si="30"/>
        <v>36957.24</v>
      </c>
      <c r="N984" s="56"/>
      <c r="O984" s="61" t="s">
        <v>1647</v>
      </c>
      <c r="P984" s="117">
        <v>42656</v>
      </c>
    </row>
    <row r="985" spans="1:16" ht="11.25" customHeight="1">
      <c r="A985" s="53" t="s">
        <v>1337</v>
      </c>
      <c r="B985" s="61">
        <v>2016</v>
      </c>
      <c r="C985" s="37" t="s">
        <v>1587</v>
      </c>
      <c r="D985" s="61">
        <v>1</v>
      </c>
      <c r="E985" s="52">
        <v>1256</v>
      </c>
      <c r="F985" s="68">
        <v>92.05</v>
      </c>
      <c r="G985" s="52">
        <v>0</v>
      </c>
      <c r="H985" s="52">
        <v>0</v>
      </c>
      <c r="I985" s="52">
        <v>0</v>
      </c>
      <c r="J985" s="52">
        <v>0</v>
      </c>
      <c r="K985" s="55">
        <v>0</v>
      </c>
      <c r="L985" s="55">
        <v>0</v>
      </c>
      <c r="M985" s="52">
        <f t="shared" si="30"/>
        <v>1348.05</v>
      </c>
      <c r="N985" s="61" t="s">
        <v>1584</v>
      </c>
      <c r="O985" s="61"/>
      <c r="P985" s="117">
        <v>42487</v>
      </c>
    </row>
    <row r="986" spans="1:16" ht="11.25" customHeight="1">
      <c r="A986" s="53" t="s">
        <v>1337</v>
      </c>
      <c r="B986" s="61">
        <v>2016</v>
      </c>
      <c r="C986" s="37" t="s">
        <v>1578</v>
      </c>
      <c r="D986" s="61">
        <v>1</v>
      </c>
      <c r="E986" s="52">
        <v>7152</v>
      </c>
      <c r="F986" s="68">
        <v>228.86</v>
      </c>
      <c r="G986" s="52">
        <v>1328.56</v>
      </c>
      <c r="H986" s="52">
        <v>0</v>
      </c>
      <c r="I986" s="52">
        <v>0</v>
      </c>
      <c r="J986" s="52">
        <v>0</v>
      </c>
      <c r="K986" s="55">
        <v>0</v>
      </c>
      <c r="L986" s="55">
        <v>0</v>
      </c>
      <c r="M986" s="52">
        <f t="shared" si="28"/>
        <v>8709.42</v>
      </c>
      <c r="N986" s="56"/>
      <c r="O986" s="61" t="s">
        <v>1572</v>
      </c>
      <c r="P986" s="117">
        <v>42482</v>
      </c>
    </row>
    <row r="987" spans="1:16" ht="11.25" customHeight="1">
      <c r="A987" s="53" t="s">
        <v>1430</v>
      </c>
      <c r="B987" s="61">
        <v>2016</v>
      </c>
      <c r="C987" s="37" t="s">
        <v>1592</v>
      </c>
      <c r="D987" s="61">
        <v>2</v>
      </c>
      <c r="E987" s="52">
        <v>17744</v>
      </c>
      <c r="F987" s="68">
        <v>532.32</v>
      </c>
      <c r="G987" s="52">
        <v>2412.52</v>
      </c>
      <c r="H987" s="52">
        <v>0</v>
      </c>
      <c r="I987" s="52">
        <v>0</v>
      </c>
      <c r="J987" s="52">
        <v>0</v>
      </c>
      <c r="K987" s="55">
        <v>0</v>
      </c>
      <c r="L987" s="55">
        <v>0</v>
      </c>
      <c r="M987" s="52">
        <f t="shared" si="28"/>
        <v>20688.84</v>
      </c>
      <c r="N987" s="56"/>
      <c r="O987" s="61" t="s">
        <v>1593</v>
      </c>
      <c r="P987" s="117">
        <v>42543</v>
      </c>
    </row>
    <row r="988" spans="1:16" ht="36" customHeight="1">
      <c r="A988" s="37" t="s">
        <v>1643</v>
      </c>
      <c r="B988" s="110">
        <v>2016</v>
      </c>
      <c r="C988" s="37" t="s">
        <v>1644</v>
      </c>
      <c r="D988" s="61">
        <v>8</v>
      </c>
      <c r="E988" s="52">
        <v>46764</v>
      </c>
      <c r="F988" s="68">
        <v>374.11</v>
      </c>
      <c r="G988" s="52">
        <v>5090.91</v>
      </c>
      <c r="H988" s="52">
        <v>0</v>
      </c>
      <c r="I988" s="52">
        <v>0</v>
      </c>
      <c r="J988" s="52">
        <v>0</v>
      </c>
      <c r="K988" s="55">
        <v>0</v>
      </c>
      <c r="L988" s="55">
        <v>0</v>
      </c>
      <c r="M988" s="52">
        <f t="shared" si="28"/>
        <v>52229.020000000004</v>
      </c>
      <c r="N988" s="56"/>
      <c r="O988" s="61" t="s">
        <v>1638</v>
      </c>
      <c r="P988" s="117">
        <v>42641</v>
      </c>
    </row>
    <row r="989" spans="1:16" ht="36" customHeight="1">
      <c r="A989" s="37" t="s">
        <v>1437</v>
      </c>
      <c r="B989" s="110">
        <v>2016</v>
      </c>
      <c r="C989" s="37" t="s">
        <v>1654</v>
      </c>
      <c r="D989" s="61">
        <v>1</v>
      </c>
      <c r="E989" s="52">
        <v>12768</v>
      </c>
      <c r="F989" s="68">
        <v>383.04</v>
      </c>
      <c r="G989" s="52">
        <v>3156.2</v>
      </c>
      <c r="H989" s="52">
        <v>0</v>
      </c>
      <c r="I989" s="52">
        <v>0</v>
      </c>
      <c r="J989" s="52">
        <v>0</v>
      </c>
      <c r="K989" s="55">
        <v>0</v>
      </c>
      <c r="L989" s="55">
        <v>0</v>
      </c>
      <c r="M989" s="52">
        <f t="shared" si="28"/>
        <v>16307.240000000002</v>
      </c>
      <c r="N989" s="56"/>
      <c r="O989" s="61" t="s">
        <v>1657</v>
      </c>
      <c r="P989" s="117">
        <v>42639</v>
      </c>
    </row>
    <row r="990" spans="1:16" ht="11.25" customHeight="1">
      <c r="A990" s="53" t="s">
        <v>1341</v>
      </c>
      <c r="B990" s="61">
        <v>2016</v>
      </c>
      <c r="C990" s="37" t="s">
        <v>1588</v>
      </c>
      <c r="D990" s="61">
        <v>1</v>
      </c>
      <c r="E990" s="52">
        <v>803</v>
      </c>
      <c r="F990" s="68">
        <v>58.85</v>
      </c>
      <c r="G990" s="52">
        <v>0</v>
      </c>
      <c r="H990" s="52">
        <v>0</v>
      </c>
      <c r="I990" s="52">
        <v>0</v>
      </c>
      <c r="J990" s="52">
        <v>0</v>
      </c>
      <c r="K990" s="55">
        <v>0</v>
      </c>
      <c r="L990" s="55">
        <v>0</v>
      </c>
      <c r="M990" s="52">
        <f>SUM(E990:L990)</f>
        <v>861.85</v>
      </c>
      <c r="N990" s="61" t="s">
        <v>1584</v>
      </c>
      <c r="O990" s="61"/>
      <c r="P990" s="117">
        <v>42487</v>
      </c>
    </row>
    <row r="991" spans="1:16" ht="11.25" customHeight="1">
      <c r="A991" s="53" t="s">
        <v>1341</v>
      </c>
      <c r="B991" s="61">
        <v>2016</v>
      </c>
      <c r="C991" s="37" t="s">
        <v>1579</v>
      </c>
      <c r="D991" s="61">
        <v>1</v>
      </c>
      <c r="E991" s="52">
        <v>7854</v>
      </c>
      <c r="F991" s="68">
        <v>251.33</v>
      </c>
      <c r="G991" s="52">
        <v>1458.96</v>
      </c>
      <c r="H991" s="52">
        <v>0</v>
      </c>
      <c r="I991" s="52">
        <v>0</v>
      </c>
      <c r="J991" s="52">
        <v>0</v>
      </c>
      <c r="K991" s="55">
        <v>0</v>
      </c>
      <c r="L991" s="55">
        <v>0</v>
      </c>
      <c r="M991" s="52">
        <f t="shared" si="28"/>
        <v>9564.29</v>
      </c>
      <c r="N991" s="56"/>
      <c r="O991" s="61" t="s">
        <v>1572</v>
      </c>
      <c r="P991" s="117">
        <v>42482</v>
      </c>
    </row>
    <row r="992" spans="1:16" ht="11.25" customHeight="1">
      <c r="A992" s="53" t="s">
        <v>1639</v>
      </c>
      <c r="B992" s="61">
        <v>2016</v>
      </c>
      <c r="C992" s="37" t="s">
        <v>1640</v>
      </c>
      <c r="D992" s="61">
        <v>1</v>
      </c>
      <c r="E992" s="52">
        <v>41094</v>
      </c>
      <c r="F992" s="68">
        <v>328.75</v>
      </c>
      <c r="G992" s="52">
        <v>4473.65</v>
      </c>
      <c r="H992" s="52">
        <v>0</v>
      </c>
      <c r="I992" s="52">
        <v>0</v>
      </c>
      <c r="J992" s="52">
        <v>0</v>
      </c>
      <c r="K992" s="55">
        <v>0</v>
      </c>
      <c r="L992" s="55">
        <v>0</v>
      </c>
      <c r="M992" s="52">
        <f t="shared" si="28"/>
        <v>45896.4</v>
      </c>
      <c r="N992" s="56"/>
      <c r="O992" s="61" t="s">
        <v>1638</v>
      </c>
      <c r="P992" s="117">
        <v>42641</v>
      </c>
    </row>
    <row r="993" spans="1:16" ht="11.25" customHeight="1">
      <c r="A993" s="53" t="s">
        <v>1636</v>
      </c>
      <c r="B993" s="61">
        <v>2016</v>
      </c>
      <c r="C993" s="37" t="s">
        <v>1637</v>
      </c>
      <c r="D993" s="61">
        <v>3</v>
      </c>
      <c r="E993" s="52">
        <v>30474</v>
      </c>
      <c r="F993" s="68">
        <v>243.89</v>
      </c>
      <c r="G993" s="52">
        <v>3317.42</v>
      </c>
      <c r="H993" s="52">
        <v>0</v>
      </c>
      <c r="I993" s="52">
        <v>0</v>
      </c>
      <c r="J993" s="52">
        <v>0</v>
      </c>
      <c r="K993" s="55">
        <v>0</v>
      </c>
      <c r="L993" s="55">
        <v>0</v>
      </c>
      <c r="M993" s="52">
        <f t="shared" si="28"/>
        <v>34035.31</v>
      </c>
      <c r="N993" s="56"/>
      <c r="O993" s="61" t="s">
        <v>1638</v>
      </c>
      <c r="P993" s="117">
        <v>42641</v>
      </c>
    </row>
    <row r="994" spans="1:16" ht="12.75" customHeight="1">
      <c r="A994" s="53" t="s">
        <v>1359</v>
      </c>
      <c r="B994" s="61">
        <v>2016</v>
      </c>
      <c r="C994" s="37" t="s">
        <v>1556</v>
      </c>
      <c r="D994" s="61">
        <v>1</v>
      </c>
      <c r="E994" s="52">
        <v>204</v>
      </c>
      <c r="F994" s="68">
        <v>30.4</v>
      </c>
      <c r="G994" s="52">
        <v>154.7</v>
      </c>
      <c r="H994" s="52">
        <v>0</v>
      </c>
      <c r="I994" s="52">
        <v>0</v>
      </c>
      <c r="J994" s="52">
        <v>0</v>
      </c>
      <c r="K994" s="55">
        <v>0</v>
      </c>
      <c r="L994" s="55">
        <v>0</v>
      </c>
      <c r="M994" s="52">
        <f t="shared" si="28"/>
        <v>389.1</v>
      </c>
      <c r="N994" s="56"/>
      <c r="O994" s="61" t="s">
        <v>1557</v>
      </c>
      <c r="P994" s="117">
        <v>42415</v>
      </c>
    </row>
    <row r="995" spans="1:16" ht="34.5" customHeight="1">
      <c r="A995" s="37" t="s">
        <v>1597</v>
      </c>
      <c r="B995" s="61">
        <v>2016</v>
      </c>
      <c r="C995" s="37" t="s">
        <v>1598</v>
      </c>
      <c r="D995" s="61">
        <v>1</v>
      </c>
      <c r="E995" s="52">
        <v>99495</v>
      </c>
      <c r="F995" s="68">
        <v>994.95</v>
      </c>
      <c r="G995" s="52">
        <v>16882.27</v>
      </c>
      <c r="H995" s="52">
        <v>0</v>
      </c>
      <c r="I995" s="52">
        <v>0</v>
      </c>
      <c r="J995" s="52">
        <v>0</v>
      </c>
      <c r="K995" s="55">
        <v>0</v>
      </c>
      <c r="L995" s="55">
        <v>0</v>
      </c>
      <c r="M995" s="52">
        <f t="shared" si="28"/>
        <v>117372.22</v>
      </c>
      <c r="N995" s="56"/>
      <c r="O995" s="61" t="s">
        <v>1599</v>
      </c>
      <c r="P995" s="117">
        <v>42556</v>
      </c>
    </row>
    <row r="996" spans="1:16" ht="25.5" customHeight="1">
      <c r="A996" s="37" t="s">
        <v>1594</v>
      </c>
      <c r="B996" s="61">
        <v>2016</v>
      </c>
      <c r="C996" s="37" t="s">
        <v>1596</v>
      </c>
      <c r="D996" s="61">
        <v>1</v>
      </c>
      <c r="E996" s="52">
        <v>8082</v>
      </c>
      <c r="F996" s="68">
        <v>80.82</v>
      </c>
      <c r="G996" s="52">
        <v>1371.35</v>
      </c>
      <c r="H996" s="52">
        <v>0</v>
      </c>
      <c r="I996" s="52">
        <v>0</v>
      </c>
      <c r="J996" s="52">
        <v>0</v>
      </c>
      <c r="K996" s="55">
        <v>0</v>
      </c>
      <c r="L996" s="55">
        <v>0</v>
      </c>
      <c r="M996" s="52">
        <f t="shared" si="28"/>
        <v>9534.17</v>
      </c>
      <c r="N996" s="56"/>
      <c r="O996" s="61" t="s">
        <v>1599</v>
      </c>
      <c r="P996" s="117">
        <v>42556</v>
      </c>
    </row>
    <row r="997" spans="1:16" ht="59.25" customHeight="1">
      <c r="A997" s="37" t="s">
        <v>1597</v>
      </c>
      <c r="B997" s="61">
        <v>2016</v>
      </c>
      <c r="C997" s="37" t="s">
        <v>1601</v>
      </c>
      <c r="D997" s="61">
        <v>1</v>
      </c>
      <c r="E997" s="52">
        <v>59197</v>
      </c>
      <c r="F997" s="68">
        <v>2000.86</v>
      </c>
      <c r="G997" s="52">
        <v>8078.12</v>
      </c>
      <c r="H997" s="52">
        <v>0</v>
      </c>
      <c r="I997" s="52">
        <v>0</v>
      </c>
      <c r="J997" s="52">
        <v>0</v>
      </c>
      <c r="K997" s="55">
        <v>0</v>
      </c>
      <c r="L997" s="55">
        <v>0</v>
      </c>
      <c r="M997" s="52">
        <f t="shared" si="28"/>
        <v>69275.98</v>
      </c>
      <c r="N997" s="56"/>
      <c r="O997" s="61" t="s">
        <v>1600</v>
      </c>
      <c r="P997" s="117">
        <v>42556</v>
      </c>
    </row>
    <row r="998" spans="1:16" ht="28.5" customHeight="1">
      <c r="A998" s="37" t="s">
        <v>1594</v>
      </c>
      <c r="B998" s="61">
        <v>2016</v>
      </c>
      <c r="C998" s="37" t="s">
        <v>1596</v>
      </c>
      <c r="D998" s="61">
        <v>1</v>
      </c>
      <c r="E998" s="52">
        <v>4020</v>
      </c>
      <c r="F998" s="68">
        <v>135.88</v>
      </c>
      <c r="G998" s="52">
        <v>548.52</v>
      </c>
      <c r="H998" s="52">
        <v>0</v>
      </c>
      <c r="I998" s="52">
        <v>0</v>
      </c>
      <c r="J998" s="52">
        <v>0</v>
      </c>
      <c r="K998" s="55">
        <v>0</v>
      </c>
      <c r="L998" s="55">
        <v>0</v>
      </c>
      <c r="M998" s="52">
        <f t="shared" si="28"/>
        <v>4704.4</v>
      </c>
      <c r="N998" s="56"/>
      <c r="O998" s="61" t="s">
        <v>1600</v>
      </c>
      <c r="P998" s="117">
        <v>42495</v>
      </c>
    </row>
    <row r="999" spans="1:16" ht="11.25" customHeight="1">
      <c r="A999" s="53" t="s">
        <v>1553</v>
      </c>
      <c r="B999" s="61">
        <v>2016</v>
      </c>
      <c r="C999" s="37" t="s">
        <v>1554</v>
      </c>
      <c r="D999" s="61">
        <v>1</v>
      </c>
      <c r="E999" s="52">
        <v>7392</v>
      </c>
      <c r="F999" s="68">
        <v>155.23</v>
      </c>
      <c r="G999" s="52">
        <v>1177.36</v>
      </c>
      <c r="H999" s="52">
        <v>0</v>
      </c>
      <c r="I999" s="52">
        <v>0</v>
      </c>
      <c r="J999" s="52">
        <v>0</v>
      </c>
      <c r="K999" s="55">
        <v>0</v>
      </c>
      <c r="L999" s="55">
        <v>0</v>
      </c>
      <c r="M999" s="52">
        <f t="shared" si="28"/>
        <v>8724.59</v>
      </c>
      <c r="N999" s="56"/>
      <c r="O999" s="61" t="s">
        <v>1555</v>
      </c>
      <c r="P999" s="117">
        <v>42405</v>
      </c>
    </row>
    <row r="1000" spans="1:16" ht="26.25" customHeight="1">
      <c r="A1000" s="53" t="s">
        <v>1612</v>
      </c>
      <c r="B1000" s="61">
        <v>2016</v>
      </c>
      <c r="C1000" s="37" t="s">
        <v>1621</v>
      </c>
      <c r="D1000" s="61">
        <v>4</v>
      </c>
      <c r="E1000" s="52">
        <f>8136+8070+17328+1728</f>
        <v>35262</v>
      </c>
      <c r="F1000" s="68">
        <f>39196.04-E1000</f>
        <v>3934.040000000001</v>
      </c>
      <c r="G1000" s="52">
        <v>0</v>
      </c>
      <c r="H1000" s="52">
        <v>0</v>
      </c>
      <c r="I1000" s="52">
        <v>0</v>
      </c>
      <c r="J1000" s="52">
        <v>0</v>
      </c>
      <c r="K1000" s="55">
        <v>0</v>
      </c>
      <c r="L1000" s="55">
        <v>0</v>
      </c>
      <c r="M1000" s="52">
        <f>SUM(E1000:L1000)</f>
        <v>39196.04</v>
      </c>
      <c r="N1000" s="56" t="s">
        <v>1618</v>
      </c>
      <c r="O1000" s="61"/>
      <c r="P1000" s="117">
        <v>42615</v>
      </c>
    </row>
    <row r="1001" spans="1:16" ht="25.5" customHeight="1">
      <c r="A1001" s="53" t="s">
        <v>1612</v>
      </c>
      <c r="B1001" s="61">
        <v>2016</v>
      </c>
      <c r="C1001" s="37" t="s">
        <v>1613</v>
      </c>
      <c r="D1001" s="61">
        <v>6</v>
      </c>
      <c r="E1001" s="52">
        <f>8136+12492+12492+8208+17328+1728</f>
        <v>60384</v>
      </c>
      <c r="F1001" s="68">
        <f>61862.19-E1001</f>
        <v>1478.1900000000023</v>
      </c>
      <c r="G1001" s="52">
        <v>0</v>
      </c>
      <c r="H1001" s="52">
        <v>0</v>
      </c>
      <c r="I1001" s="52">
        <v>0</v>
      </c>
      <c r="J1001" s="52">
        <v>0</v>
      </c>
      <c r="K1001" s="55">
        <v>0</v>
      </c>
      <c r="L1001" s="55">
        <v>0</v>
      </c>
      <c r="M1001" s="52">
        <f t="shared" si="28"/>
        <v>61862.19</v>
      </c>
      <c r="N1001" s="56" t="s">
        <v>1609</v>
      </c>
      <c r="O1001" s="61"/>
      <c r="P1001" s="117">
        <v>42583</v>
      </c>
    </row>
    <row r="1002" spans="1:16" ht="11.25" customHeight="1">
      <c r="A1002" s="53" t="s">
        <v>1641</v>
      </c>
      <c r="B1002" s="61">
        <v>2016</v>
      </c>
      <c r="C1002" s="37" t="s">
        <v>1642</v>
      </c>
      <c r="D1002" s="61">
        <v>1</v>
      </c>
      <c r="E1002" s="52">
        <v>12678</v>
      </c>
      <c r="F1002" s="68">
        <v>101.42</v>
      </c>
      <c r="G1002" s="52">
        <v>1380.17</v>
      </c>
      <c r="H1002" s="52">
        <v>0</v>
      </c>
      <c r="I1002" s="52">
        <v>0</v>
      </c>
      <c r="J1002" s="52">
        <v>0</v>
      </c>
      <c r="K1002" s="55">
        <v>0</v>
      </c>
      <c r="L1002" s="55">
        <v>0</v>
      </c>
      <c r="M1002" s="52">
        <f t="shared" si="28"/>
        <v>14159.59</v>
      </c>
      <c r="N1002" s="56"/>
      <c r="O1002" s="61" t="s">
        <v>1638</v>
      </c>
      <c r="P1002" s="117">
        <v>42641</v>
      </c>
    </row>
    <row r="1003" spans="1:16" ht="13.5" customHeight="1">
      <c r="A1003" s="149"/>
      <c r="B1003" s="150"/>
      <c r="C1003" s="151"/>
      <c r="D1003" s="150"/>
      <c r="E1003" s="152"/>
      <c r="F1003" s="152"/>
      <c r="G1003" s="152"/>
      <c r="H1003" s="152"/>
      <c r="I1003" s="152"/>
      <c r="J1003" s="152"/>
      <c r="K1003" s="153"/>
      <c r="L1003" s="153"/>
      <c r="M1003" s="152"/>
      <c r="N1003" s="154"/>
      <c r="O1003" s="150"/>
      <c r="P1003" s="155"/>
    </row>
    <row r="1004" spans="1:16" s="15" customFormat="1" ht="71.25" customHeight="1">
      <c r="A1004" s="53" t="s">
        <v>1154</v>
      </c>
      <c r="B1004" s="61">
        <v>2017</v>
      </c>
      <c r="C1004" s="37" t="s">
        <v>1702</v>
      </c>
      <c r="D1004" s="61">
        <v>25</v>
      </c>
      <c r="E1004" s="52">
        <v>220518</v>
      </c>
      <c r="F1004" s="52">
        <v>11323.49</v>
      </c>
      <c r="G1004" s="52">
        <v>36159.11</v>
      </c>
      <c r="H1004" s="52">
        <v>0</v>
      </c>
      <c r="I1004" s="52">
        <v>0</v>
      </c>
      <c r="J1004" s="52">
        <v>0</v>
      </c>
      <c r="K1004" s="55">
        <v>0</v>
      </c>
      <c r="L1004" s="55">
        <v>0</v>
      </c>
      <c r="M1004" s="52">
        <f>SUM(E1004:L1004)</f>
        <v>268000.6</v>
      </c>
      <c r="N1004" s="56"/>
      <c r="O1004" s="61" t="s">
        <v>1699</v>
      </c>
      <c r="P1004" s="117">
        <v>42781</v>
      </c>
    </row>
    <row r="1005" spans="1:16" s="15" customFormat="1" ht="26.25" customHeight="1">
      <c r="A1005" s="53" t="s">
        <v>1506</v>
      </c>
      <c r="B1005" s="61">
        <v>2017</v>
      </c>
      <c r="C1005" s="37" t="s">
        <v>1716</v>
      </c>
      <c r="D1005" s="61">
        <v>4</v>
      </c>
      <c r="E1005" s="52">
        <v>55588</v>
      </c>
      <c r="F1005" s="52">
        <v>1667.64</v>
      </c>
      <c r="G1005" s="52">
        <v>8931.78</v>
      </c>
      <c r="H1005" s="52">
        <v>0</v>
      </c>
      <c r="I1005" s="52">
        <v>0</v>
      </c>
      <c r="J1005" s="52">
        <v>0</v>
      </c>
      <c r="K1005" s="55">
        <v>0</v>
      </c>
      <c r="L1005" s="55">
        <v>0</v>
      </c>
      <c r="M1005" s="52">
        <f>SUM(E1005:L1005)</f>
        <v>66187.42</v>
      </c>
      <c r="N1005" s="56"/>
      <c r="O1005" s="61" t="s">
        <v>1717</v>
      </c>
      <c r="P1005" s="117">
        <v>42852</v>
      </c>
    </row>
    <row r="1006" spans="1:16" s="159" customFormat="1" ht="26.25" customHeight="1">
      <c r="A1006" s="37" t="s">
        <v>1718</v>
      </c>
      <c r="B1006" s="110">
        <v>2017</v>
      </c>
      <c r="C1006" s="37" t="s">
        <v>1719</v>
      </c>
      <c r="D1006" s="110">
        <v>1</v>
      </c>
      <c r="E1006" s="84">
        <v>173196</v>
      </c>
      <c r="F1006" s="84">
        <v>10911.34</v>
      </c>
      <c r="G1006" s="84">
        <v>35348.6</v>
      </c>
      <c r="H1006" s="84">
        <v>0</v>
      </c>
      <c r="I1006" s="84">
        <v>0</v>
      </c>
      <c r="J1006" s="84">
        <v>0</v>
      </c>
      <c r="K1006" s="85">
        <v>0</v>
      </c>
      <c r="L1006" s="85">
        <v>0</v>
      </c>
      <c r="M1006" s="84">
        <f>SUM(E1006:L1006)</f>
        <v>219455.94</v>
      </c>
      <c r="N1006" s="88"/>
      <c r="O1006" s="110" t="s">
        <v>1720</v>
      </c>
      <c r="P1006" s="117">
        <v>42863</v>
      </c>
    </row>
    <row r="1007" spans="1:16" s="159" customFormat="1" ht="26.25" customHeight="1">
      <c r="A1007" s="37" t="s">
        <v>1724</v>
      </c>
      <c r="B1007" s="110">
        <v>2017</v>
      </c>
      <c r="C1007" s="37" t="s">
        <v>1725</v>
      </c>
      <c r="D1007" s="110">
        <v>1</v>
      </c>
      <c r="E1007" s="84">
        <v>4714099</v>
      </c>
      <c r="F1007" s="84">
        <v>282845.94</v>
      </c>
      <c r="G1007" s="84">
        <v>779523.29</v>
      </c>
      <c r="H1007" s="84">
        <v>0</v>
      </c>
      <c r="I1007" s="84">
        <v>0</v>
      </c>
      <c r="J1007" s="84">
        <v>0</v>
      </c>
      <c r="K1007" s="85">
        <v>0</v>
      </c>
      <c r="L1007" s="85">
        <v>0</v>
      </c>
      <c r="M1007" s="84">
        <f>SUM(E1007:L1007)</f>
        <v>5776468.23</v>
      </c>
      <c r="N1007" s="88"/>
      <c r="O1007" s="110" t="s">
        <v>1726</v>
      </c>
      <c r="P1007" s="117">
        <v>42908</v>
      </c>
    </row>
    <row r="1008" spans="1:16" s="159" customFormat="1" ht="26.25" customHeight="1">
      <c r="A1008" s="37" t="s">
        <v>1721</v>
      </c>
      <c r="B1008" s="110">
        <v>2017</v>
      </c>
      <c r="C1008" s="37" t="s">
        <v>1722</v>
      </c>
      <c r="D1008" s="110">
        <v>1</v>
      </c>
      <c r="E1008" s="84">
        <v>12221</v>
      </c>
      <c r="F1008" s="84">
        <v>684.37</v>
      </c>
      <c r="G1008" s="84">
        <v>2322.96</v>
      </c>
      <c r="H1008" s="84">
        <v>0</v>
      </c>
      <c r="I1008" s="84">
        <v>0</v>
      </c>
      <c r="J1008" s="84">
        <v>0</v>
      </c>
      <c r="K1008" s="85">
        <v>0</v>
      </c>
      <c r="L1008" s="85">
        <v>0</v>
      </c>
      <c r="M1008" s="84">
        <f>SUM(E1008:L1008)</f>
        <v>15228.330000000002</v>
      </c>
      <c r="N1008" s="88"/>
      <c r="O1008" s="110" t="s">
        <v>1723</v>
      </c>
      <c r="P1008" s="117">
        <v>42879</v>
      </c>
    </row>
    <row r="1009" spans="1:16" s="15" customFormat="1" ht="12" customHeight="1">
      <c r="A1009" s="53" t="s">
        <v>1674</v>
      </c>
      <c r="B1009" s="61">
        <v>2017</v>
      </c>
      <c r="C1009" s="37" t="s">
        <v>1675</v>
      </c>
      <c r="D1009" s="61">
        <v>2</v>
      </c>
      <c r="E1009" s="52">
        <v>15696</v>
      </c>
      <c r="F1009" s="52">
        <v>313.92</v>
      </c>
      <c r="G1009" s="52">
        <v>2305.42</v>
      </c>
      <c r="H1009" s="52">
        <v>0</v>
      </c>
      <c r="I1009" s="52">
        <v>0</v>
      </c>
      <c r="J1009" s="52">
        <v>0</v>
      </c>
      <c r="K1009" s="55">
        <v>0</v>
      </c>
      <c r="L1009" s="55">
        <v>0</v>
      </c>
      <c r="M1009" s="52">
        <f aca="true" t="shared" si="31" ref="M1009:M1035">SUM(E1009:L1009)</f>
        <v>18315.34</v>
      </c>
      <c r="N1009" s="56"/>
      <c r="O1009" s="61" t="s">
        <v>1673</v>
      </c>
      <c r="P1009" s="117">
        <v>42755</v>
      </c>
    </row>
    <row r="1010" spans="1:16" ht="12.75" customHeight="1">
      <c r="A1010" s="37" t="s">
        <v>1339</v>
      </c>
      <c r="B1010" s="61">
        <v>2017</v>
      </c>
      <c r="C1010" s="37" t="s">
        <v>1710</v>
      </c>
      <c r="D1010" s="61">
        <v>1</v>
      </c>
      <c r="E1010" s="52">
        <v>18684</v>
      </c>
      <c r="F1010" s="52">
        <v>956</v>
      </c>
      <c r="G1010" s="52">
        <v>3063.84</v>
      </c>
      <c r="H1010" s="52">
        <v>0</v>
      </c>
      <c r="I1010" s="52">
        <v>0</v>
      </c>
      <c r="J1010" s="52">
        <v>0</v>
      </c>
      <c r="K1010" s="55">
        <v>0</v>
      </c>
      <c r="L1010" s="55">
        <v>0</v>
      </c>
      <c r="M1010" s="52">
        <f t="shared" si="31"/>
        <v>22703.84</v>
      </c>
      <c r="N1010" s="61"/>
      <c r="O1010" s="61" t="s">
        <v>1701</v>
      </c>
      <c r="P1010" s="117">
        <v>42781</v>
      </c>
    </row>
    <row r="1011" spans="1:16" ht="12" customHeight="1">
      <c r="A1011" s="53" t="s">
        <v>1566</v>
      </c>
      <c r="B1011" s="61">
        <v>2017</v>
      </c>
      <c r="C1011" s="37" t="s">
        <v>1681</v>
      </c>
      <c r="D1011" s="61">
        <v>2</v>
      </c>
      <c r="E1011" s="52">
        <f>24804+41382</f>
        <v>66186</v>
      </c>
      <c r="F1011" s="68">
        <v>1985.58</v>
      </c>
      <c r="G1011" s="52">
        <v>10634.65</v>
      </c>
      <c r="H1011" s="52">
        <v>0</v>
      </c>
      <c r="I1011" s="52">
        <v>0</v>
      </c>
      <c r="J1011" s="52">
        <v>0</v>
      </c>
      <c r="K1011" s="55">
        <v>0</v>
      </c>
      <c r="L1011" s="55">
        <v>0</v>
      </c>
      <c r="M1011" s="52">
        <f t="shared" si="31"/>
        <v>78806.23</v>
      </c>
      <c r="N1011" s="56"/>
      <c r="O1011" s="61" t="s">
        <v>1682</v>
      </c>
      <c r="P1011" s="117">
        <v>42766</v>
      </c>
    </row>
    <row r="1012" spans="1:16" ht="12.75" customHeight="1">
      <c r="A1012" s="53" t="s">
        <v>1685</v>
      </c>
      <c r="B1012" s="61">
        <v>2017</v>
      </c>
      <c r="C1012" s="37" t="s">
        <v>1686</v>
      </c>
      <c r="D1012" s="61">
        <v>1</v>
      </c>
      <c r="E1012" s="52">
        <v>15702</v>
      </c>
      <c r="F1012" s="68">
        <f>16173.06-E1012</f>
        <v>471.0599999999995</v>
      </c>
      <c r="G1012" s="52">
        <v>2522.91</v>
      </c>
      <c r="H1012" s="52">
        <v>0</v>
      </c>
      <c r="I1012" s="52">
        <v>0</v>
      </c>
      <c r="J1012" s="52">
        <v>0</v>
      </c>
      <c r="K1012" s="55">
        <v>0</v>
      </c>
      <c r="L1012" s="55">
        <v>0</v>
      </c>
      <c r="M1012" s="52">
        <f t="shared" si="31"/>
        <v>18695.97</v>
      </c>
      <c r="N1012" s="56"/>
      <c r="O1012" s="61" t="s">
        <v>1682</v>
      </c>
      <c r="P1012" s="117">
        <v>42766</v>
      </c>
    </row>
    <row r="1013" spans="1:16" ht="44.25" customHeight="1">
      <c r="A1013" s="37" t="s">
        <v>1576</v>
      </c>
      <c r="B1013" s="61">
        <v>2017</v>
      </c>
      <c r="C1013" s="37" t="s">
        <v>1709</v>
      </c>
      <c r="D1013" s="61">
        <v>13</v>
      </c>
      <c r="E1013" s="52">
        <v>13746</v>
      </c>
      <c r="F1013" s="52">
        <v>698.29</v>
      </c>
      <c r="G1013" s="52">
        <v>2253.03</v>
      </c>
      <c r="H1013" s="52">
        <v>0</v>
      </c>
      <c r="I1013" s="52">
        <v>0</v>
      </c>
      <c r="J1013" s="52">
        <v>0</v>
      </c>
      <c r="K1013" s="55">
        <v>0</v>
      </c>
      <c r="L1013" s="55">
        <v>0</v>
      </c>
      <c r="M1013" s="52">
        <f t="shared" si="31"/>
        <v>16697.32</v>
      </c>
      <c r="N1013" s="56"/>
      <c r="O1013" s="61" t="s">
        <v>1699</v>
      </c>
      <c r="P1013" s="117">
        <v>42781</v>
      </c>
    </row>
    <row r="1014" spans="1:16" s="158" customFormat="1" ht="33" customHeight="1">
      <c r="A1014" s="37" t="s">
        <v>1605</v>
      </c>
      <c r="B1014" s="37">
        <v>2017</v>
      </c>
      <c r="C1014" s="37" t="s">
        <v>1696</v>
      </c>
      <c r="D1014" s="110">
        <v>9</v>
      </c>
      <c r="E1014" s="85">
        <v>55526</v>
      </c>
      <c r="F1014" s="156">
        <v>2819.21</v>
      </c>
      <c r="G1014" s="85">
        <v>10502.13</v>
      </c>
      <c r="H1014" s="85">
        <v>0</v>
      </c>
      <c r="I1014" s="85">
        <v>0</v>
      </c>
      <c r="J1014" s="85">
        <v>0</v>
      </c>
      <c r="K1014" s="85">
        <v>0</v>
      </c>
      <c r="L1014" s="85">
        <v>0</v>
      </c>
      <c r="M1014" s="52">
        <f t="shared" si="31"/>
        <v>68847.34</v>
      </c>
      <c r="N1014" s="37"/>
      <c r="O1014" s="110" t="s">
        <v>1694</v>
      </c>
      <c r="P1014" s="157">
        <v>42807</v>
      </c>
    </row>
    <row r="1015" spans="1:16" s="158" customFormat="1" ht="33" customHeight="1">
      <c r="A1015" s="37" t="s">
        <v>1436</v>
      </c>
      <c r="B1015" s="37">
        <v>2017</v>
      </c>
      <c r="C1015" s="37" t="s">
        <v>1706</v>
      </c>
      <c r="D1015" s="110">
        <v>1</v>
      </c>
      <c r="E1015" s="85">
        <v>14105</v>
      </c>
      <c r="F1015" s="156">
        <f>14826.75-E1015</f>
        <v>721.75</v>
      </c>
      <c r="G1015" s="85">
        <v>2312.96</v>
      </c>
      <c r="H1015" s="85">
        <v>0</v>
      </c>
      <c r="I1015" s="85">
        <v>0</v>
      </c>
      <c r="J1015" s="85">
        <v>0</v>
      </c>
      <c r="K1015" s="85">
        <v>0</v>
      </c>
      <c r="L1015" s="85">
        <v>0</v>
      </c>
      <c r="M1015" s="52">
        <f t="shared" si="31"/>
        <v>17139.71</v>
      </c>
      <c r="N1015" s="37"/>
      <c r="O1015" s="61" t="s">
        <v>1699</v>
      </c>
      <c r="P1015" s="117">
        <v>42781</v>
      </c>
    </row>
    <row r="1016" spans="1:16" s="158" customFormat="1" ht="33" customHeight="1">
      <c r="A1016" s="37" t="s">
        <v>1531</v>
      </c>
      <c r="B1016" s="37">
        <v>2017</v>
      </c>
      <c r="C1016" s="37" t="s">
        <v>1708</v>
      </c>
      <c r="D1016" s="110">
        <v>1</v>
      </c>
      <c r="E1016" s="85">
        <v>21510</v>
      </c>
      <c r="F1016" s="156">
        <f>22610.66-E1016</f>
        <v>1100.6599999999999</v>
      </c>
      <c r="G1016" s="85">
        <v>3527.16</v>
      </c>
      <c r="H1016" s="85">
        <v>0</v>
      </c>
      <c r="I1016" s="85">
        <v>0</v>
      </c>
      <c r="J1016" s="85">
        <v>0</v>
      </c>
      <c r="K1016" s="85">
        <v>0</v>
      </c>
      <c r="L1016" s="85">
        <v>0</v>
      </c>
      <c r="M1016" s="52">
        <f t="shared" si="31"/>
        <v>26137.82</v>
      </c>
      <c r="N1016" s="37"/>
      <c r="O1016" s="61" t="s">
        <v>1699</v>
      </c>
      <c r="P1016" s="117">
        <v>42781</v>
      </c>
    </row>
    <row r="1017" spans="1:16" ht="28.5" customHeight="1">
      <c r="A1017" s="37" t="s">
        <v>1655</v>
      </c>
      <c r="B1017" s="61">
        <v>2017</v>
      </c>
      <c r="C1017" s="37" t="s">
        <v>1705</v>
      </c>
      <c r="D1017" s="61">
        <v>4</v>
      </c>
      <c r="E1017" s="52">
        <v>45396</v>
      </c>
      <c r="F1017" s="52">
        <v>2322.82</v>
      </c>
      <c r="G1017" s="52">
        <v>7443.93</v>
      </c>
      <c r="H1017" s="52">
        <v>0</v>
      </c>
      <c r="I1017" s="52">
        <v>0</v>
      </c>
      <c r="J1017" s="52">
        <v>0</v>
      </c>
      <c r="K1017" s="55">
        <v>0</v>
      </c>
      <c r="L1017" s="55">
        <v>0</v>
      </c>
      <c r="M1017" s="52">
        <f t="shared" si="31"/>
        <v>55162.75</v>
      </c>
      <c r="N1017" s="56"/>
      <c r="O1017" s="61" t="s">
        <v>1699</v>
      </c>
      <c r="P1017" s="117">
        <v>42781</v>
      </c>
    </row>
    <row r="1018" spans="1:16" ht="11.25" customHeight="1">
      <c r="A1018" s="53" t="s">
        <v>1677</v>
      </c>
      <c r="B1018" s="61">
        <v>2017</v>
      </c>
      <c r="C1018" s="37" t="s">
        <v>1678</v>
      </c>
      <c r="D1018" s="61">
        <v>1</v>
      </c>
      <c r="E1018" s="52">
        <v>29684</v>
      </c>
      <c r="F1018" s="68">
        <v>664.75</v>
      </c>
      <c r="G1018" s="52">
        <v>0</v>
      </c>
      <c r="H1018" s="52">
        <v>0</v>
      </c>
      <c r="I1018" s="52">
        <v>0</v>
      </c>
      <c r="J1018" s="52">
        <v>0</v>
      </c>
      <c r="K1018" s="55">
        <v>0</v>
      </c>
      <c r="L1018" s="55">
        <v>0</v>
      </c>
      <c r="M1018" s="52">
        <f t="shared" si="31"/>
        <v>30348.75</v>
      </c>
      <c r="N1018" s="56" t="s">
        <v>1604</v>
      </c>
      <c r="O1018" s="61"/>
      <c r="P1018" s="117">
        <v>42692</v>
      </c>
    </row>
    <row r="1019" spans="1:16" ht="24.75" customHeight="1">
      <c r="A1019" s="37" t="s">
        <v>1714</v>
      </c>
      <c r="B1019" s="37">
        <v>2017</v>
      </c>
      <c r="C1019" s="37" t="s">
        <v>1712</v>
      </c>
      <c r="D1019" s="61">
        <v>1</v>
      </c>
      <c r="E1019" s="52">
        <v>107484</v>
      </c>
      <c r="F1019" s="68">
        <v>1074.84</v>
      </c>
      <c r="G1019" s="52">
        <v>13027.06</v>
      </c>
      <c r="H1019" s="52">
        <v>0</v>
      </c>
      <c r="I1019" s="52">
        <v>0</v>
      </c>
      <c r="J1019" s="52">
        <v>0</v>
      </c>
      <c r="K1019" s="55">
        <v>0</v>
      </c>
      <c r="L1019" s="55">
        <v>0</v>
      </c>
      <c r="M1019" s="52">
        <f t="shared" si="31"/>
        <v>121585.9</v>
      </c>
      <c r="N1019" s="56"/>
      <c r="O1019" s="61" t="s">
        <v>1715</v>
      </c>
      <c r="P1019" s="117">
        <v>42828</v>
      </c>
    </row>
    <row r="1020" spans="1:16" ht="24" customHeight="1">
      <c r="A1020" s="37" t="s">
        <v>1711</v>
      </c>
      <c r="B1020" s="37">
        <v>2017</v>
      </c>
      <c r="C1020" s="37" t="s">
        <v>1712</v>
      </c>
      <c r="D1020" s="61">
        <v>1</v>
      </c>
      <c r="E1020" s="52">
        <v>130311</v>
      </c>
      <c r="F1020" s="68">
        <v>1303.11</v>
      </c>
      <c r="G1020" s="52">
        <v>15793.69</v>
      </c>
      <c r="H1020" s="52">
        <v>0</v>
      </c>
      <c r="I1020" s="52">
        <v>0</v>
      </c>
      <c r="J1020" s="52">
        <v>0</v>
      </c>
      <c r="K1020" s="55">
        <v>0</v>
      </c>
      <c r="L1020" s="55">
        <v>0</v>
      </c>
      <c r="M1020" s="52">
        <f t="shared" si="31"/>
        <v>147407.8</v>
      </c>
      <c r="N1020" s="56"/>
      <c r="O1020" s="61" t="s">
        <v>1713</v>
      </c>
      <c r="P1020" s="117">
        <v>42828</v>
      </c>
    </row>
    <row r="1021" spans="1:16" ht="11.25" customHeight="1">
      <c r="A1021" s="53" t="s">
        <v>1683</v>
      </c>
      <c r="B1021" s="61">
        <v>2017</v>
      </c>
      <c r="C1021" s="37" t="s">
        <v>1684</v>
      </c>
      <c r="D1021" s="61">
        <v>1</v>
      </c>
      <c r="E1021" s="52">
        <v>19512</v>
      </c>
      <c r="F1021" s="68">
        <f>20097.36-E1021</f>
        <v>585.3600000000006</v>
      </c>
      <c r="G1021" s="52">
        <v>3135.08</v>
      </c>
      <c r="H1021" s="52">
        <v>0</v>
      </c>
      <c r="I1021" s="52">
        <v>0</v>
      </c>
      <c r="J1021" s="52">
        <v>0</v>
      </c>
      <c r="K1021" s="55">
        <v>0</v>
      </c>
      <c r="L1021" s="55">
        <v>0</v>
      </c>
      <c r="M1021" s="52">
        <f t="shared" si="31"/>
        <v>23232.440000000002</v>
      </c>
      <c r="N1021" s="56"/>
      <c r="O1021" s="61" t="s">
        <v>1682</v>
      </c>
      <c r="P1021" s="117">
        <v>42766</v>
      </c>
    </row>
    <row r="1022" spans="1:16" s="34" customFormat="1" ht="21.75" customHeight="1">
      <c r="A1022" s="37" t="s">
        <v>1727</v>
      </c>
      <c r="B1022" s="61">
        <v>2017</v>
      </c>
      <c r="C1022" s="37" t="s">
        <v>1728</v>
      </c>
      <c r="D1022" s="61">
        <v>1</v>
      </c>
      <c r="E1022" s="52">
        <v>94859</v>
      </c>
      <c r="F1022" s="68">
        <f>118886.78-E1022</f>
        <v>24027.78</v>
      </c>
      <c r="G1022" s="52">
        <v>120551.08</v>
      </c>
      <c r="H1022" s="52">
        <v>0</v>
      </c>
      <c r="I1022" s="52">
        <v>0</v>
      </c>
      <c r="J1022" s="52">
        <v>0</v>
      </c>
      <c r="K1022" s="55">
        <v>0</v>
      </c>
      <c r="L1022" s="55">
        <v>0</v>
      </c>
      <c r="M1022" s="52">
        <f t="shared" si="31"/>
        <v>239437.86</v>
      </c>
      <c r="N1022" s="56"/>
      <c r="O1022" s="61" t="s">
        <v>1729</v>
      </c>
      <c r="P1022" s="117">
        <v>42928</v>
      </c>
    </row>
    <row r="1023" spans="1:16" ht="27" customHeight="1">
      <c r="A1023" s="53" t="s">
        <v>1671</v>
      </c>
      <c r="B1023" s="61">
        <v>2017</v>
      </c>
      <c r="C1023" s="37" t="s">
        <v>1672</v>
      </c>
      <c r="D1023" s="61">
        <v>5</v>
      </c>
      <c r="E1023" s="52">
        <v>101022</v>
      </c>
      <c r="F1023" s="68">
        <v>2020.44</v>
      </c>
      <c r="G1023" s="52">
        <v>14838.11</v>
      </c>
      <c r="H1023" s="52">
        <v>0</v>
      </c>
      <c r="I1023" s="52">
        <v>0</v>
      </c>
      <c r="J1023" s="52">
        <v>0</v>
      </c>
      <c r="K1023" s="55">
        <v>0</v>
      </c>
      <c r="L1023" s="55">
        <v>0</v>
      </c>
      <c r="M1023" s="52">
        <f t="shared" si="31"/>
        <v>117880.55</v>
      </c>
      <c r="N1023" s="56"/>
      <c r="O1023" s="61" t="s">
        <v>1673</v>
      </c>
      <c r="P1023" s="117">
        <v>42755</v>
      </c>
    </row>
    <row r="1024" spans="1:16" ht="12.75" customHeight="1">
      <c r="A1024" s="53" t="s">
        <v>250</v>
      </c>
      <c r="B1024" s="61">
        <v>2017</v>
      </c>
      <c r="C1024" s="37" t="s">
        <v>1676</v>
      </c>
      <c r="D1024" s="61">
        <v>1</v>
      </c>
      <c r="E1024" s="52">
        <v>20418</v>
      </c>
      <c r="F1024" s="68">
        <v>3416.62</v>
      </c>
      <c r="G1024" s="52">
        <v>18329.13</v>
      </c>
      <c r="H1024" s="52">
        <v>0</v>
      </c>
      <c r="I1024" s="52">
        <v>0</v>
      </c>
      <c r="J1024" s="52">
        <v>0</v>
      </c>
      <c r="K1024" s="55">
        <v>0</v>
      </c>
      <c r="L1024" s="55">
        <v>0</v>
      </c>
      <c r="M1024" s="52">
        <f t="shared" si="31"/>
        <v>42163.75</v>
      </c>
      <c r="N1024" s="56"/>
      <c r="O1024" s="61" t="s">
        <v>1680</v>
      </c>
      <c r="P1024" s="117">
        <v>42747</v>
      </c>
    </row>
    <row r="1025" spans="1:16" ht="13.5" customHeight="1">
      <c r="A1025" s="53" t="s">
        <v>1703</v>
      </c>
      <c r="B1025" s="61">
        <v>2017</v>
      </c>
      <c r="C1025" s="37" t="s">
        <v>1704</v>
      </c>
      <c r="D1025" s="61">
        <v>1</v>
      </c>
      <c r="E1025" s="52">
        <v>8580</v>
      </c>
      <c r="F1025" s="68">
        <f>9019.03-E1025</f>
        <v>439.03000000000065</v>
      </c>
      <c r="G1025" s="52">
        <v>1406.86</v>
      </c>
      <c r="H1025" s="52">
        <v>0</v>
      </c>
      <c r="I1025" s="52">
        <v>0</v>
      </c>
      <c r="J1025" s="52">
        <v>0</v>
      </c>
      <c r="K1025" s="55">
        <v>0</v>
      </c>
      <c r="L1025" s="55">
        <v>0</v>
      </c>
      <c r="M1025" s="52">
        <f t="shared" si="31"/>
        <v>10425.890000000001</v>
      </c>
      <c r="N1025" s="56"/>
      <c r="O1025" s="61" t="s">
        <v>1699</v>
      </c>
      <c r="P1025" s="117">
        <v>42781</v>
      </c>
    </row>
    <row r="1026" spans="1:16" ht="23.25" customHeight="1">
      <c r="A1026" s="53" t="s">
        <v>1430</v>
      </c>
      <c r="B1026" s="61">
        <v>2017</v>
      </c>
      <c r="C1026" s="37" t="s">
        <v>1692</v>
      </c>
      <c r="D1026" s="61">
        <v>4</v>
      </c>
      <c r="E1026" s="52">
        <v>43344</v>
      </c>
      <c r="F1026" s="68">
        <v>866.88</v>
      </c>
      <c r="G1026" s="52">
        <v>6366.12</v>
      </c>
      <c r="H1026" s="52">
        <v>0</v>
      </c>
      <c r="I1026" s="52">
        <v>0</v>
      </c>
      <c r="J1026" s="52">
        <v>0</v>
      </c>
      <c r="K1026" s="55">
        <v>0</v>
      </c>
      <c r="L1026" s="55">
        <v>0</v>
      </c>
      <c r="M1026" s="52">
        <f t="shared" si="31"/>
        <v>50577</v>
      </c>
      <c r="N1026" s="56"/>
      <c r="O1026" s="61" t="s">
        <v>1693</v>
      </c>
      <c r="P1026" s="117">
        <v>42776</v>
      </c>
    </row>
    <row r="1027" spans="1:16" ht="23.25" customHeight="1">
      <c r="A1027" s="53" t="s">
        <v>1437</v>
      </c>
      <c r="B1027" s="61">
        <v>2017</v>
      </c>
      <c r="C1027" s="37" t="s">
        <v>1707</v>
      </c>
      <c r="D1027" s="61">
        <v>1</v>
      </c>
      <c r="E1027" s="52">
        <v>15324</v>
      </c>
      <c r="F1027" s="68">
        <v>787.12</v>
      </c>
      <c r="G1027" s="52">
        <v>2512.77</v>
      </c>
      <c r="H1027" s="52">
        <v>0</v>
      </c>
      <c r="I1027" s="52">
        <v>0</v>
      </c>
      <c r="J1027" s="52">
        <v>0</v>
      </c>
      <c r="K1027" s="55">
        <v>0</v>
      </c>
      <c r="L1027" s="55">
        <v>0</v>
      </c>
      <c r="M1027" s="52">
        <f t="shared" si="31"/>
        <v>18623.89</v>
      </c>
      <c r="N1027" s="56"/>
      <c r="O1027" s="61" t="s">
        <v>1699</v>
      </c>
      <c r="P1027" s="117">
        <v>42781</v>
      </c>
    </row>
    <row r="1028" spans="1:16" ht="11.25" customHeight="1">
      <c r="A1028" s="53" t="s">
        <v>1341</v>
      </c>
      <c r="B1028" s="61">
        <v>2017</v>
      </c>
      <c r="C1028" s="37" t="s">
        <v>1700</v>
      </c>
      <c r="D1028" s="61">
        <v>1</v>
      </c>
      <c r="E1028" s="52">
        <v>9426</v>
      </c>
      <c r="F1028" s="68">
        <f>9908.32-E1028</f>
        <v>482.3199999999997</v>
      </c>
      <c r="G1028" s="52">
        <v>1545.57</v>
      </c>
      <c r="H1028" s="52">
        <v>0</v>
      </c>
      <c r="I1028" s="52">
        <v>0</v>
      </c>
      <c r="J1028" s="52">
        <v>0</v>
      </c>
      <c r="K1028" s="55">
        <v>0</v>
      </c>
      <c r="L1028" s="55">
        <v>0</v>
      </c>
      <c r="M1028" s="52">
        <f t="shared" si="31"/>
        <v>11453.89</v>
      </c>
      <c r="N1028" s="56"/>
      <c r="O1028" s="61" t="s">
        <v>1699</v>
      </c>
      <c r="P1028" s="117">
        <v>42781</v>
      </c>
    </row>
    <row r="1029" spans="1:16" ht="12" customHeight="1">
      <c r="A1029" s="53" t="s">
        <v>1688</v>
      </c>
      <c r="B1029" s="61">
        <v>2017</v>
      </c>
      <c r="C1029" s="37" t="s">
        <v>1689</v>
      </c>
      <c r="D1029" s="61">
        <v>1</v>
      </c>
      <c r="E1029" s="52">
        <v>137726</v>
      </c>
      <c r="F1029" s="68">
        <v>21251.12</v>
      </c>
      <c r="G1029" s="52">
        <v>121617.15</v>
      </c>
      <c r="H1029" s="52">
        <v>0</v>
      </c>
      <c r="I1029" s="52">
        <v>0</v>
      </c>
      <c r="J1029" s="52">
        <v>0</v>
      </c>
      <c r="K1029" s="55">
        <v>0</v>
      </c>
      <c r="L1029" s="55">
        <v>0</v>
      </c>
      <c r="M1029" s="52">
        <f t="shared" si="31"/>
        <v>280594.27</v>
      </c>
      <c r="N1029" s="56"/>
      <c r="O1029" s="61" t="s">
        <v>1544</v>
      </c>
      <c r="P1029" s="117">
        <v>42774</v>
      </c>
    </row>
    <row r="1030" spans="1:16" ht="12.75" customHeight="1">
      <c r="A1030" s="53" t="s">
        <v>1474</v>
      </c>
      <c r="B1030" s="61">
        <v>2017</v>
      </c>
      <c r="C1030" s="37" t="s">
        <v>1690</v>
      </c>
      <c r="D1030" s="61">
        <v>1</v>
      </c>
      <c r="E1030" s="52">
        <v>161824</v>
      </c>
      <c r="F1030" s="68">
        <v>30455.28</v>
      </c>
      <c r="G1030" s="52">
        <v>171897.67</v>
      </c>
      <c r="H1030" s="52">
        <v>0</v>
      </c>
      <c r="I1030" s="52">
        <v>0</v>
      </c>
      <c r="J1030" s="52">
        <v>0</v>
      </c>
      <c r="K1030" s="55">
        <v>0</v>
      </c>
      <c r="L1030" s="55">
        <v>0</v>
      </c>
      <c r="M1030" s="52">
        <f t="shared" si="31"/>
        <v>364176.95</v>
      </c>
      <c r="N1030" s="56"/>
      <c r="O1030" s="61" t="s">
        <v>1691</v>
      </c>
      <c r="P1030" s="117">
        <v>42633</v>
      </c>
    </row>
    <row r="1031" spans="1:16" ht="12.75" customHeight="1">
      <c r="A1031" s="53" t="s">
        <v>1730</v>
      </c>
      <c r="B1031" s="61">
        <v>2017</v>
      </c>
      <c r="C1031" s="37" t="s">
        <v>1734</v>
      </c>
      <c r="D1031" s="61">
        <v>1</v>
      </c>
      <c r="E1031" s="52">
        <v>56112</v>
      </c>
      <c r="F1031" s="68">
        <v>17925.23</v>
      </c>
      <c r="G1031" s="52">
        <v>91349.55</v>
      </c>
      <c r="H1031" s="52">
        <v>0</v>
      </c>
      <c r="I1031" s="52">
        <v>0</v>
      </c>
      <c r="J1031" s="52">
        <v>0</v>
      </c>
      <c r="K1031" s="55">
        <v>0</v>
      </c>
      <c r="L1031" s="55">
        <v>0</v>
      </c>
      <c r="M1031" s="52">
        <f>SUM(E1031:L1031)</f>
        <v>165386.78</v>
      </c>
      <c r="N1031" s="56"/>
      <c r="O1031" s="61" t="s">
        <v>1733</v>
      </c>
      <c r="P1031" s="117">
        <v>42993</v>
      </c>
    </row>
    <row r="1032" spans="1:16" ht="12.75" customHeight="1">
      <c r="A1032" s="53" t="s">
        <v>1730</v>
      </c>
      <c r="B1032" s="61">
        <v>2017</v>
      </c>
      <c r="C1032" s="37" t="s">
        <v>1731</v>
      </c>
      <c r="D1032" s="61">
        <v>1</v>
      </c>
      <c r="E1032" s="52">
        <v>55731</v>
      </c>
      <c r="F1032" s="68">
        <v>16443.66</v>
      </c>
      <c r="G1032" s="52">
        <v>79247.78</v>
      </c>
      <c r="H1032" s="52">
        <v>0</v>
      </c>
      <c r="I1032" s="52">
        <v>0</v>
      </c>
      <c r="J1032" s="52">
        <v>0</v>
      </c>
      <c r="K1032" s="55">
        <v>0</v>
      </c>
      <c r="L1032" s="55">
        <v>0</v>
      </c>
      <c r="M1032" s="52">
        <f t="shared" si="31"/>
        <v>151422.44</v>
      </c>
      <c r="N1032" s="56"/>
      <c r="O1032" s="61" t="s">
        <v>1732</v>
      </c>
      <c r="P1032" s="117">
        <v>42996</v>
      </c>
    </row>
    <row r="1033" spans="1:16" ht="12.75" customHeight="1">
      <c r="A1033" s="53" t="s">
        <v>1730</v>
      </c>
      <c r="B1033" s="61">
        <v>2017</v>
      </c>
      <c r="C1033" s="37" t="s">
        <v>1735</v>
      </c>
      <c r="D1033" s="61">
        <v>1</v>
      </c>
      <c r="E1033" s="52">
        <v>55731</v>
      </c>
      <c r="F1033" s="68">
        <v>17861.29</v>
      </c>
      <c r="G1033" s="52">
        <v>88089.96</v>
      </c>
      <c r="H1033" s="52">
        <v>0</v>
      </c>
      <c r="I1033" s="52">
        <v>0</v>
      </c>
      <c r="J1033" s="52">
        <v>0</v>
      </c>
      <c r="K1033" s="55">
        <v>0</v>
      </c>
      <c r="L1033" s="55">
        <v>0</v>
      </c>
      <c r="M1033" s="52">
        <f>SUM(E1033:L1033)</f>
        <v>161682.25</v>
      </c>
      <c r="N1033" s="56"/>
      <c r="O1033" s="61" t="s">
        <v>1736</v>
      </c>
      <c r="P1033" s="117">
        <v>43032</v>
      </c>
    </row>
    <row r="1034" spans="1:16" s="158" customFormat="1" ht="48" customHeight="1">
      <c r="A1034" s="37" t="s">
        <v>1695</v>
      </c>
      <c r="B1034" s="37">
        <v>2017</v>
      </c>
      <c r="C1034" s="37" t="s">
        <v>1697</v>
      </c>
      <c r="D1034" s="110">
        <v>4</v>
      </c>
      <c r="E1034" s="85">
        <v>32010</v>
      </c>
      <c r="F1034" s="156">
        <v>2240.7</v>
      </c>
      <c r="G1034" s="85">
        <v>7809</v>
      </c>
      <c r="H1034" s="85">
        <v>0</v>
      </c>
      <c r="I1034" s="85">
        <v>0</v>
      </c>
      <c r="J1034" s="85">
        <v>0</v>
      </c>
      <c r="K1034" s="85">
        <v>0</v>
      </c>
      <c r="L1034" s="85">
        <v>0</v>
      </c>
      <c r="M1034" s="85">
        <f t="shared" si="31"/>
        <v>42059.7</v>
      </c>
      <c r="N1034" s="37"/>
      <c r="O1034" s="110" t="s">
        <v>1698</v>
      </c>
      <c r="P1034" s="157">
        <v>42801</v>
      </c>
    </row>
    <row r="1035" spans="1:16" ht="21.75" customHeight="1">
      <c r="A1035" s="37" t="s">
        <v>1570</v>
      </c>
      <c r="B1035" s="61">
        <v>2017</v>
      </c>
      <c r="C1035" s="37" t="s">
        <v>1687</v>
      </c>
      <c r="D1035" s="61">
        <v>2</v>
      </c>
      <c r="E1035" s="52">
        <f>48588+3732</f>
        <v>52320</v>
      </c>
      <c r="F1035" s="68">
        <v>1569.6</v>
      </c>
      <c r="G1035" s="52">
        <v>8406.58</v>
      </c>
      <c r="H1035" s="52">
        <v>0</v>
      </c>
      <c r="I1035" s="52">
        <v>0</v>
      </c>
      <c r="J1035" s="52">
        <v>0</v>
      </c>
      <c r="K1035" s="55">
        <v>0</v>
      </c>
      <c r="L1035" s="55">
        <v>0</v>
      </c>
      <c r="M1035" s="52">
        <f t="shared" si="31"/>
        <v>62296.18</v>
      </c>
      <c r="N1035" s="56"/>
      <c r="O1035" s="61" t="s">
        <v>1682</v>
      </c>
      <c r="P1035" s="117">
        <v>42766</v>
      </c>
    </row>
    <row r="1036" spans="1:16" ht="13.5" customHeight="1">
      <c r="A1036" s="162"/>
      <c r="B1036" s="163"/>
      <c r="C1036" s="164"/>
      <c r="D1036" s="163"/>
      <c r="E1036" s="165"/>
      <c r="F1036" s="165"/>
      <c r="G1036" s="165"/>
      <c r="H1036" s="165"/>
      <c r="I1036" s="165"/>
      <c r="J1036" s="165"/>
      <c r="K1036" s="166"/>
      <c r="L1036" s="166"/>
      <c r="M1036" s="165"/>
      <c r="N1036" s="167"/>
      <c r="O1036" s="163"/>
      <c r="P1036" s="168"/>
    </row>
    <row r="1037" spans="1:16" ht="27.75" customHeight="1">
      <c r="A1037" s="37" t="s">
        <v>1793</v>
      </c>
      <c r="B1037" s="61">
        <v>2018</v>
      </c>
      <c r="C1037" s="37" t="s">
        <v>1794</v>
      </c>
      <c r="D1037" s="61">
        <v>1</v>
      </c>
      <c r="E1037" s="52">
        <v>64715</v>
      </c>
      <c r="F1037" s="52">
        <f>66009.3-E1037</f>
        <v>1294.300000000003</v>
      </c>
      <c r="G1037" s="52">
        <v>18218.56</v>
      </c>
      <c r="H1037" s="52">
        <v>0</v>
      </c>
      <c r="I1037" s="52">
        <v>0</v>
      </c>
      <c r="J1037" s="52">
        <v>0</v>
      </c>
      <c r="K1037" s="55">
        <v>0</v>
      </c>
      <c r="L1037" s="55">
        <v>0</v>
      </c>
      <c r="M1037" s="52">
        <f aca="true" t="shared" si="32" ref="M1037:M1045">SUM(E1037:L1037)</f>
        <v>84227.86</v>
      </c>
      <c r="N1037" s="56"/>
      <c r="O1037" s="61" t="s">
        <v>1795</v>
      </c>
      <c r="P1037" s="117">
        <v>43329</v>
      </c>
    </row>
    <row r="1038" spans="1:16" ht="24.75" customHeight="1">
      <c r="A1038" s="37" t="s">
        <v>1831</v>
      </c>
      <c r="B1038" s="61">
        <v>2018</v>
      </c>
      <c r="C1038" s="37" t="s">
        <v>1773</v>
      </c>
      <c r="D1038" s="61">
        <v>1</v>
      </c>
      <c r="E1038" s="52">
        <v>113913</v>
      </c>
      <c r="F1038" s="52">
        <v>3777.5</v>
      </c>
      <c r="G1038" s="52">
        <v>0</v>
      </c>
      <c r="H1038" s="52">
        <v>0</v>
      </c>
      <c r="I1038" s="52">
        <v>0</v>
      </c>
      <c r="J1038" s="52">
        <v>0</v>
      </c>
      <c r="K1038" s="55">
        <v>0</v>
      </c>
      <c r="L1038" s="55">
        <v>0</v>
      </c>
      <c r="M1038" s="52">
        <f t="shared" si="32"/>
        <v>117690.5</v>
      </c>
      <c r="N1038" s="56" t="s">
        <v>1765</v>
      </c>
      <c r="O1038" s="61"/>
      <c r="P1038" s="117">
        <v>43286</v>
      </c>
    </row>
    <row r="1039" spans="1:16" ht="24.75" customHeight="1">
      <c r="A1039" s="37" t="s">
        <v>1856</v>
      </c>
      <c r="B1039" s="61">
        <v>2018</v>
      </c>
      <c r="C1039" s="37" t="s">
        <v>1857</v>
      </c>
      <c r="D1039" s="61">
        <v>1</v>
      </c>
      <c r="E1039" s="52">
        <v>36082</v>
      </c>
      <c r="F1039" s="52">
        <v>2224</v>
      </c>
      <c r="G1039" s="52">
        <v>0</v>
      </c>
      <c r="H1039" s="52">
        <v>0</v>
      </c>
      <c r="I1039" s="52">
        <v>0</v>
      </c>
      <c r="J1039" s="52">
        <v>0</v>
      </c>
      <c r="K1039" s="55">
        <v>0</v>
      </c>
      <c r="L1039" s="55">
        <v>0</v>
      </c>
      <c r="M1039" s="52">
        <f t="shared" si="32"/>
        <v>38306</v>
      </c>
      <c r="N1039" s="56" t="s">
        <v>1854</v>
      </c>
      <c r="O1039" s="61"/>
      <c r="P1039" s="117">
        <v>43405</v>
      </c>
    </row>
    <row r="1040" spans="1:16" ht="24.75" customHeight="1">
      <c r="A1040" s="37" t="s">
        <v>1820</v>
      </c>
      <c r="B1040" s="61">
        <v>2018</v>
      </c>
      <c r="C1040" s="37" t="s">
        <v>1821</v>
      </c>
      <c r="D1040" s="61">
        <v>1</v>
      </c>
      <c r="E1040" s="52">
        <v>297876</v>
      </c>
      <c r="F1040" s="52">
        <v>18364</v>
      </c>
      <c r="G1040" s="52">
        <v>57669</v>
      </c>
      <c r="H1040" s="52">
        <v>0</v>
      </c>
      <c r="I1040" s="52">
        <v>0</v>
      </c>
      <c r="J1040" s="52">
        <v>0</v>
      </c>
      <c r="K1040" s="55">
        <v>0</v>
      </c>
      <c r="L1040" s="55">
        <v>0</v>
      </c>
      <c r="M1040" s="52">
        <f t="shared" si="32"/>
        <v>373909</v>
      </c>
      <c r="N1040" s="56" t="s">
        <v>1822</v>
      </c>
      <c r="O1040" s="61"/>
      <c r="P1040" s="117">
        <v>43389</v>
      </c>
    </row>
    <row r="1041" spans="1:16" ht="24.75" customHeight="1">
      <c r="A1041" s="37" t="s">
        <v>1801</v>
      </c>
      <c r="B1041" s="61">
        <v>2018</v>
      </c>
      <c r="C1041" s="37" t="s">
        <v>1802</v>
      </c>
      <c r="D1041" s="61">
        <v>1</v>
      </c>
      <c r="E1041" s="52">
        <v>2256</v>
      </c>
      <c r="F1041" s="52">
        <v>115</v>
      </c>
      <c r="G1041" s="52">
        <v>0</v>
      </c>
      <c r="H1041" s="52">
        <v>0</v>
      </c>
      <c r="I1041" s="52">
        <v>0</v>
      </c>
      <c r="J1041" s="52">
        <v>0</v>
      </c>
      <c r="K1041" s="55">
        <v>0</v>
      </c>
      <c r="L1041" s="55">
        <v>0</v>
      </c>
      <c r="M1041" s="52">
        <f t="shared" si="32"/>
        <v>2371</v>
      </c>
      <c r="N1041" s="56" t="s">
        <v>1798</v>
      </c>
      <c r="O1041" s="61"/>
      <c r="P1041" s="117">
        <v>43346</v>
      </c>
    </row>
    <row r="1042" spans="1:16" ht="24.75" customHeight="1">
      <c r="A1042" s="37" t="s">
        <v>1796</v>
      </c>
      <c r="B1042" s="61">
        <v>2018</v>
      </c>
      <c r="C1042" s="37" t="s">
        <v>1797</v>
      </c>
      <c r="D1042" s="61">
        <v>4</v>
      </c>
      <c r="E1042" s="52">
        <v>281406</v>
      </c>
      <c r="F1042" s="52">
        <v>14365</v>
      </c>
      <c r="G1042" s="52">
        <v>0</v>
      </c>
      <c r="H1042" s="52">
        <v>0</v>
      </c>
      <c r="I1042" s="52">
        <v>0</v>
      </c>
      <c r="J1042" s="52">
        <v>0</v>
      </c>
      <c r="K1042" s="55">
        <v>0</v>
      </c>
      <c r="L1042" s="55">
        <v>0</v>
      </c>
      <c r="M1042" s="52">
        <f t="shared" si="32"/>
        <v>295771</v>
      </c>
      <c r="N1042" s="56" t="s">
        <v>1798</v>
      </c>
      <c r="O1042" s="61"/>
      <c r="P1042" s="117">
        <v>43346</v>
      </c>
    </row>
    <row r="1043" spans="1:16" ht="13.5" customHeight="1">
      <c r="A1043" s="53" t="s">
        <v>1768</v>
      </c>
      <c r="B1043" s="61">
        <v>2018</v>
      </c>
      <c r="C1043" s="37" t="s">
        <v>1769</v>
      </c>
      <c r="D1043" s="61">
        <v>1</v>
      </c>
      <c r="E1043" s="52">
        <v>2504</v>
      </c>
      <c r="F1043" s="52">
        <v>104</v>
      </c>
      <c r="G1043" s="52">
        <v>0</v>
      </c>
      <c r="H1043" s="52">
        <v>0</v>
      </c>
      <c r="I1043" s="52">
        <v>0</v>
      </c>
      <c r="J1043" s="52">
        <v>0</v>
      </c>
      <c r="K1043" s="55">
        <v>0</v>
      </c>
      <c r="L1043" s="55">
        <v>0</v>
      </c>
      <c r="M1043" s="52">
        <f t="shared" si="32"/>
        <v>2608</v>
      </c>
      <c r="N1043" s="56" t="s">
        <v>1751</v>
      </c>
      <c r="O1043" s="61"/>
      <c r="P1043" s="117">
        <v>43273</v>
      </c>
    </row>
    <row r="1044" spans="1:16" ht="21.75" customHeight="1">
      <c r="A1044" s="37" t="s">
        <v>1738</v>
      </c>
      <c r="B1044" s="61">
        <v>2018</v>
      </c>
      <c r="C1044" s="37" t="s">
        <v>1739</v>
      </c>
      <c r="D1044" s="61">
        <v>3</v>
      </c>
      <c r="E1044" s="52">
        <v>146727</v>
      </c>
      <c r="F1044" s="68">
        <f>156997.89-E1044</f>
        <v>10270.890000000014</v>
      </c>
      <c r="G1044" s="52">
        <v>26375.58</v>
      </c>
      <c r="H1044" s="52">
        <v>0</v>
      </c>
      <c r="I1044" s="52">
        <v>0</v>
      </c>
      <c r="J1044" s="52">
        <v>0</v>
      </c>
      <c r="K1044" s="55">
        <v>0</v>
      </c>
      <c r="L1044" s="55">
        <v>0</v>
      </c>
      <c r="M1044" s="52">
        <f t="shared" si="32"/>
        <v>183373.47000000003</v>
      </c>
      <c r="N1044" s="56"/>
      <c r="O1044" s="61" t="s">
        <v>1740</v>
      </c>
      <c r="P1044" s="117">
        <v>43143</v>
      </c>
    </row>
    <row r="1045" spans="1:16" ht="21.75" customHeight="1">
      <c r="A1045" s="37" t="s">
        <v>1741</v>
      </c>
      <c r="B1045" s="61">
        <v>2018</v>
      </c>
      <c r="C1045" s="37" t="s">
        <v>1742</v>
      </c>
      <c r="D1045" s="61">
        <v>1</v>
      </c>
      <c r="E1045" s="52">
        <v>90125</v>
      </c>
      <c r="F1045" s="68">
        <f>96433.75-90125</f>
        <v>6308.75</v>
      </c>
      <c r="G1045" s="52">
        <v>16200.8</v>
      </c>
      <c r="H1045" s="52">
        <v>0</v>
      </c>
      <c r="I1045" s="52">
        <v>0</v>
      </c>
      <c r="J1045" s="52">
        <v>0</v>
      </c>
      <c r="K1045" s="55">
        <v>0</v>
      </c>
      <c r="L1045" s="55">
        <v>0</v>
      </c>
      <c r="M1045" s="52">
        <f t="shared" si="32"/>
        <v>112634.55</v>
      </c>
      <c r="N1045" s="56"/>
      <c r="O1045" s="61" t="s">
        <v>1740</v>
      </c>
      <c r="P1045" s="117">
        <v>43143</v>
      </c>
    </row>
    <row r="1046" spans="1:16" ht="21.75" customHeight="1">
      <c r="A1046" s="37" t="s">
        <v>1758</v>
      </c>
      <c r="B1046" s="61">
        <v>2018</v>
      </c>
      <c r="C1046" s="37" t="s">
        <v>1759</v>
      </c>
      <c r="D1046" s="61">
        <v>1</v>
      </c>
      <c r="E1046" s="52">
        <v>3670</v>
      </c>
      <c r="F1046" s="68">
        <v>152.06</v>
      </c>
      <c r="G1046" s="52">
        <v>0</v>
      </c>
      <c r="H1046" s="52">
        <v>0</v>
      </c>
      <c r="I1046" s="52">
        <v>0</v>
      </c>
      <c r="J1046" s="52">
        <v>0</v>
      </c>
      <c r="K1046" s="55">
        <v>0</v>
      </c>
      <c r="L1046" s="55">
        <v>0</v>
      </c>
      <c r="M1046" s="52">
        <f aca="true" t="shared" si="33" ref="M1046:M1073">SUM(E1046:L1046)</f>
        <v>3822.06</v>
      </c>
      <c r="N1046" s="56" t="s">
        <v>1751</v>
      </c>
      <c r="O1046" s="61"/>
      <c r="P1046" s="117">
        <v>43273</v>
      </c>
    </row>
    <row r="1047" spans="1:16" ht="21.75" customHeight="1">
      <c r="A1047" s="37" t="s">
        <v>1674</v>
      </c>
      <c r="B1047" s="61">
        <v>2018</v>
      </c>
      <c r="C1047" s="37" t="s">
        <v>1755</v>
      </c>
      <c r="D1047" s="61">
        <v>2</v>
      </c>
      <c r="E1047" s="52">
        <v>2954</v>
      </c>
      <c r="F1047" s="68">
        <v>123</v>
      </c>
      <c r="G1047" s="52">
        <v>0</v>
      </c>
      <c r="H1047" s="52">
        <v>0</v>
      </c>
      <c r="I1047" s="52">
        <v>0</v>
      </c>
      <c r="J1047" s="52">
        <v>0</v>
      </c>
      <c r="K1047" s="55">
        <v>0</v>
      </c>
      <c r="L1047" s="55">
        <v>0</v>
      </c>
      <c r="M1047" s="52">
        <f t="shared" si="33"/>
        <v>3077</v>
      </c>
      <c r="N1047" s="56" t="s">
        <v>1751</v>
      </c>
      <c r="O1047" s="61"/>
      <c r="P1047" s="117">
        <v>43273</v>
      </c>
    </row>
    <row r="1048" spans="1:16" ht="21.75" customHeight="1">
      <c r="A1048" s="37" t="s">
        <v>543</v>
      </c>
      <c r="B1048" s="61">
        <v>2018</v>
      </c>
      <c r="C1048" s="37" t="s">
        <v>1829</v>
      </c>
      <c r="D1048" s="61">
        <v>1</v>
      </c>
      <c r="E1048" s="52">
        <v>21092</v>
      </c>
      <c r="F1048" s="68">
        <v>1301</v>
      </c>
      <c r="G1048" s="52">
        <v>4084</v>
      </c>
      <c r="H1048" s="52">
        <v>0</v>
      </c>
      <c r="I1048" s="52">
        <v>0</v>
      </c>
      <c r="J1048" s="52">
        <v>0</v>
      </c>
      <c r="K1048" s="55">
        <v>0</v>
      </c>
      <c r="L1048" s="55"/>
      <c r="M1048" s="52">
        <f t="shared" si="33"/>
        <v>26477</v>
      </c>
      <c r="N1048" s="56" t="s">
        <v>1822</v>
      </c>
      <c r="O1048" s="61"/>
      <c r="P1048" s="117">
        <v>43389</v>
      </c>
    </row>
    <row r="1049" spans="1:16" ht="21.75" customHeight="1">
      <c r="A1049" s="37" t="s">
        <v>62</v>
      </c>
      <c r="B1049" s="61">
        <v>2018</v>
      </c>
      <c r="C1049" s="37" t="s">
        <v>1830</v>
      </c>
      <c r="D1049" s="61">
        <v>5</v>
      </c>
      <c r="E1049" s="52">
        <v>347088</v>
      </c>
      <c r="F1049" s="68">
        <v>21397</v>
      </c>
      <c r="G1049" s="52">
        <v>67198</v>
      </c>
      <c r="H1049" s="52">
        <v>0</v>
      </c>
      <c r="I1049" s="52">
        <v>0</v>
      </c>
      <c r="J1049" s="52">
        <v>0</v>
      </c>
      <c r="K1049" s="55">
        <v>0</v>
      </c>
      <c r="L1049" s="55">
        <v>0</v>
      </c>
      <c r="M1049" s="52">
        <f t="shared" si="33"/>
        <v>435683</v>
      </c>
      <c r="N1049" s="56" t="s">
        <v>1822</v>
      </c>
      <c r="O1049" s="61"/>
      <c r="P1049" s="117">
        <v>43389</v>
      </c>
    </row>
    <row r="1050" spans="1:16" ht="21.75" customHeight="1">
      <c r="A1050" s="37" t="s">
        <v>1766</v>
      </c>
      <c r="B1050" s="61">
        <v>2018</v>
      </c>
      <c r="C1050" s="37" t="s">
        <v>1767</v>
      </c>
      <c r="D1050" s="61">
        <v>2</v>
      </c>
      <c r="E1050" s="52">
        <v>74928</v>
      </c>
      <c r="F1050" s="68">
        <v>3107</v>
      </c>
      <c r="G1050" s="52">
        <v>0</v>
      </c>
      <c r="H1050" s="52">
        <v>0</v>
      </c>
      <c r="I1050" s="52">
        <v>0</v>
      </c>
      <c r="J1050" s="52">
        <v>0</v>
      </c>
      <c r="K1050" s="55"/>
      <c r="L1050" s="55">
        <v>0</v>
      </c>
      <c r="M1050" s="52">
        <f t="shared" si="33"/>
        <v>78035</v>
      </c>
      <c r="N1050" s="56" t="s">
        <v>1765</v>
      </c>
      <c r="O1050" s="61"/>
      <c r="P1050" s="117">
        <v>43286</v>
      </c>
    </row>
    <row r="1051" spans="1:16" ht="21.75" customHeight="1">
      <c r="A1051" s="37" t="s">
        <v>1772</v>
      </c>
      <c r="B1051" s="61">
        <v>2018</v>
      </c>
      <c r="C1051" s="37" t="s">
        <v>1774</v>
      </c>
      <c r="D1051" s="61">
        <v>2</v>
      </c>
      <c r="E1051" s="52">
        <v>65830</v>
      </c>
      <c r="F1051" s="68">
        <v>2728</v>
      </c>
      <c r="G1051" s="52">
        <v>0</v>
      </c>
      <c r="H1051" s="52">
        <v>0</v>
      </c>
      <c r="I1051" s="52">
        <v>0</v>
      </c>
      <c r="J1051" s="52">
        <v>0</v>
      </c>
      <c r="K1051" s="55">
        <v>0</v>
      </c>
      <c r="L1051" s="55">
        <v>0</v>
      </c>
      <c r="M1051" s="52">
        <f t="shared" si="33"/>
        <v>68558</v>
      </c>
      <c r="N1051" s="56" t="s">
        <v>1765</v>
      </c>
      <c r="O1051" s="61"/>
      <c r="P1051" s="117">
        <v>43286</v>
      </c>
    </row>
    <row r="1052" spans="1:16" ht="21.75" customHeight="1">
      <c r="A1052" s="37" t="s">
        <v>1783</v>
      </c>
      <c r="B1052" s="61">
        <v>2018</v>
      </c>
      <c r="C1052" s="37" t="s">
        <v>1787</v>
      </c>
      <c r="D1052" s="61">
        <v>1</v>
      </c>
      <c r="E1052" s="52">
        <v>318306</v>
      </c>
      <c r="F1052" s="68">
        <v>11586.5</v>
      </c>
      <c r="G1052" s="52">
        <v>0</v>
      </c>
      <c r="H1052" s="52">
        <v>0</v>
      </c>
      <c r="I1052" s="52">
        <v>0</v>
      </c>
      <c r="J1052" s="52">
        <v>0</v>
      </c>
      <c r="K1052" s="55">
        <v>0</v>
      </c>
      <c r="L1052" s="55">
        <v>0</v>
      </c>
      <c r="M1052" s="52">
        <f t="shared" si="33"/>
        <v>329892.5</v>
      </c>
      <c r="N1052" s="56" t="s">
        <v>1784</v>
      </c>
      <c r="O1052" s="61"/>
      <c r="P1052" s="117">
        <v>43307</v>
      </c>
    </row>
    <row r="1053" spans="1:16" ht="21.75" customHeight="1">
      <c r="A1053" s="37" t="s">
        <v>1783</v>
      </c>
      <c r="B1053" s="61">
        <v>2018</v>
      </c>
      <c r="C1053" s="37" t="s">
        <v>1788</v>
      </c>
      <c r="D1053" s="61">
        <v>1</v>
      </c>
      <c r="E1053" s="52">
        <v>0</v>
      </c>
      <c r="F1053" s="68">
        <v>0</v>
      </c>
      <c r="G1053" s="52">
        <v>52040.78</v>
      </c>
      <c r="H1053" s="52">
        <v>0</v>
      </c>
      <c r="I1053" s="52">
        <v>0</v>
      </c>
      <c r="J1053" s="52">
        <v>0</v>
      </c>
      <c r="K1053" s="55">
        <v>0</v>
      </c>
      <c r="L1053" s="55">
        <v>0</v>
      </c>
      <c r="M1053" s="52">
        <f>SUM(E1053:L1053)</f>
        <v>52040.78</v>
      </c>
      <c r="N1053" s="56" t="s">
        <v>1784</v>
      </c>
      <c r="O1053" s="61"/>
      <c r="P1053" s="117">
        <v>43327</v>
      </c>
    </row>
    <row r="1054" spans="1:16" ht="21.75" customHeight="1">
      <c r="A1054" s="37" t="s">
        <v>1783</v>
      </c>
      <c r="B1054" s="61">
        <v>2018</v>
      </c>
      <c r="C1054" s="37" t="s">
        <v>1789</v>
      </c>
      <c r="D1054" s="61">
        <v>2</v>
      </c>
      <c r="E1054" s="52">
        <v>193329</v>
      </c>
      <c r="F1054" s="68">
        <v>8109.5</v>
      </c>
      <c r="G1054" s="52">
        <v>0</v>
      </c>
      <c r="H1054" s="52">
        <v>0</v>
      </c>
      <c r="I1054" s="52">
        <v>0</v>
      </c>
      <c r="J1054" s="52">
        <v>0</v>
      </c>
      <c r="K1054" s="55">
        <v>0</v>
      </c>
      <c r="L1054" s="55">
        <v>0</v>
      </c>
      <c r="M1054" s="52">
        <f>SUM(E1054:L1054)</f>
        <v>201438.5</v>
      </c>
      <c r="N1054" s="56" t="s">
        <v>1790</v>
      </c>
      <c r="O1054" s="61"/>
      <c r="P1054" s="117">
        <v>43327</v>
      </c>
    </row>
    <row r="1055" spans="1:16" ht="21.75" customHeight="1">
      <c r="A1055" s="37" t="s">
        <v>1783</v>
      </c>
      <c r="B1055" s="61">
        <v>2018</v>
      </c>
      <c r="C1055" s="37" t="s">
        <v>1791</v>
      </c>
      <c r="D1055" s="61">
        <v>1</v>
      </c>
      <c r="E1055" s="52">
        <v>44069</v>
      </c>
      <c r="F1055" s="68">
        <v>3239</v>
      </c>
      <c r="G1055" s="52">
        <v>11354</v>
      </c>
      <c r="H1055" s="52">
        <v>0</v>
      </c>
      <c r="I1055" s="52">
        <v>0</v>
      </c>
      <c r="J1055" s="52">
        <v>0</v>
      </c>
      <c r="K1055" s="55">
        <v>0</v>
      </c>
      <c r="L1055" s="55">
        <v>0</v>
      </c>
      <c r="M1055" s="52">
        <f>SUM(E1055:L1055)</f>
        <v>58662</v>
      </c>
      <c r="N1055" s="56" t="s">
        <v>1792</v>
      </c>
      <c r="O1055" s="61"/>
      <c r="P1055" s="117">
        <v>43354</v>
      </c>
    </row>
    <row r="1056" spans="1:16" ht="21.75" customHeight="1">
      <c r="A1056" s="37" t="s">
        <v>1512</v>
      </c>
      <c r="B1056" s="61">
        <v>2018</v>
      </c>
      <c r="C1056" s="37" t="s">
        <v>1754</v>
      </c>
      <c r="D1056" s="61">
        <v>4</v>
      </c>
      <c r="E1056" s="52">
        <v>12895.71</v>
      </c>
      <c r="F1056" s="68">
        <v>641.34</v>
      </c>
      <c r="G1056" s="52">
        <v>0</v>
      </c>
      <c r="H1056" s="52">
        <v>0</v>
      </c>
      <c r="I1056" s="52">
        <v>0</v>
      </c>
      <c r="J1056" s="52">
        <v>0</v>
      </c>
      <c r="K1056" s="55">
        <v>0</v>
      </c>
      <c r="L1056" s="55">
        <v>0</v>
      </c>
      <c r="M1056" s="52">
        <f t="shared" si="33"/>
        <v>13537.05</v>
      </c>
      <c r="N1056" s="56" t="s">
        <v>1751</v>
      </c>
      <c r="O1056" s="61"/>
      <c r="P1056" s="117">
        <v>43273</v>
      </c>
    </row>
    <row r="1057" spans="1:16" ht="21.75" customHeight="1">
      <c r="A1057" s="37" t="s">
        <v>1805</v>
      </c>
      <c r="B1057" s="61">
        <v>2018</v>
      </c>
      <c r="C1057" s="37" t="s">
        <v>1806</v>
      </c>
      <c r="D1057" s="61">
        <v>2</v>
      </c>
      <c r="E1057" s="52">
        <v>8824</v>
      </c>
      <c r="F1057" s="68">
        <v>450</v>
      </c>
      <c r="G1057" s="52">
        <v>0</v>
      </c>
      <c r="H1057" s="52">
        <v>0</v>
      </c>
      <c r="I1057" s="52">
        <v>0</v>
      </c>
      <c r="J1057" s="52">
        <v>0</v>
      </c>
      <c r="K1057" s="55">
        <v>0</v>
      </c>
      <c r="L1057" s="55">
        <v>0</v>
      </c>
      <c r="M1057" s="52">
        <f t="shared" si="33"/>
        <v>9274</v>
      </c>
      <c r="N1057" s="56" t="s">
        <v>1798</v>
      </c>
      <c r="O1057" s="61"/>
      <c r="P1057" s="117">
        <v>43346</v>
      </c>
    </row>
    <row r="1058" spans="1:16" ht="21.75" customHeight="1">
      <c r="A1058" s="37" t="s">
        <v>1776</v>
      </c>
      <c r="B1058" s="61">
        <v>2018</v>
      </c>
      <c r="C1058" s="37" t="s">
        <v>1775</v>
      </c>
      <c r="D1058" s="61">
        <v>1</v>
      </c>
      <c r="E1058" s="52">
        <v>1964</v>
      </c>
      <c r="F1058" s="68">
        <v>81.4</v>
      </c>
      <c r="G1058" s="52">
        <v>0</v>
      </c>
      <c r="H1058" s="52">
        <v>0</v>
      </c>
      <c r="I1058" s="52">
        <v>0</v>
      </c>
      <c r="J1058" s="52">
        <v>0</v>
      </c>
      <c r="K1058" s="55">
        <v>0</v>
      </c>
      <c r="L1058" s="55">
        <v>0</v>
      </c>
      <c r="M1058" s="52">
        <f t="shared" si="33"/>
        <v>2045.4</v>
      </c>
      <c r="N1058" s="56" t="s">
        <v>1777</v>
      </c>
      <c r="O1058" s="61"/>
      <c r="P1058" s="117">
        <v>43271</v>
      </c>
    </row>
    <row r="1059" spans="1:16" ht="21.75" customHeight="1">
      <c r="A1059" s="37" t="s">
        <v>1859</v>
      </c>
      <c r="B1059" s="61">
        <v>2018</v>
      </c>
      <c r="C1059" s="37" t="s">
        <v>1858</v>
      </c>
      <c r="D1059" s="61">
        <v>1</v>
      </c>
      <c r="E1059" s="52">
        <v>47086</v>
      </c>
      <c r="F1059" s="68">
        <v>2347</v>
      </c>
      <c r="G1059" s="52">
        <v>0</v>
      </c>
      <c r="H1059" s="52">
        <v>0</v>
      </c>
      <c r="I1059" s="52">
        <v>0</v>
      </c>
      <c r="J1059" s="52">
        <v>0</v>
      </c>
      <c r="K1059" s="55">
        <v>0</v>
      </c>
      <c r="L1059" s="55">
        <v>0</v>
      </c>
      <c r="M1059" s="52">
        <f t="shared" si="33"/>
        <v>49433</v>
      </c>
      <c r="N1059" s="56" t="s">
        <v>1860</v>
      </c>
      <c r="O1059" s="61"/>
      <c r="P1059" s="117">
        <v>43396</v>
      </c>
    </row>
    <row r="1060" spans="1:16" ht="21.75" customHeight="1">
      <c r="A1060" s="37" t="s">
        <v>1655</v>
      </c>
      <c r="B1060" s="61">
        <v>2018</v>
      </c>
      <c r="C1060" s="37" t="s">
        <v>1757</v>
      </c>
      <c r="D1060" s="61">
        <v>4</v>
      </c>
      <c r="E1060" s="52">
        <v>46756</v>
      </c>
      <c r="F1060" s="68">
        <v>1937.08</v>
      </c>
      <c r="G1060" s="52">
        <v>0</v>
      </c>
      <c r="H1060" s="52">
        <v>0</v>
      </c>
      <c r="I1060" s="52">
        <v>0</v>
      </c>
      <c r="J1060" s="52">
        <v>0</v>
      </c>
      <c r="K1060" s="55">
        <v>0</v>
      </c>
      <c r="L1060" s="55">
        <v>0</v>
      </c>
      <c r="M1060" s="52">
        <f t="shared" si="33"/>
        <v>48693.08</v>
      </c>
      <c r="N1060" s="56" t="s">
        <v>1751</v>
      </c>
      <c r="O1060" s="61"/>
      <c r="P1060" s="117">
        <v>43273</v>
      </c>
    </row>
    <row r="1061" spans="1:16" ht="21.75" customHeight="1">
      <c r="A1061" s="37" t="s">
        <v>1137</v>
      </c>
      <c r="B1061" s="61">
        <v>2018</v>
      </c>
      <c r="C1061" s="37" t="s">
        <v>1746</v>
      </c>
      <c r="D1061" s="61">
        <v>1</v>
      </c>
      <c r="E1061" s="52">
        <v>9408</v>
      </c>
      <c r="F1061" s="68">
        <f>10382.66-9408</f>
        <v>974.6599999999999</v>
      </c>
      <c r="G1061" s="52">
        <v>2961.02</v>
      </c>
      <c r="H1061" s="52">
        <v>0</v>
      </c>
      <c r="I1061" s="52">
        <v>0</v>
      </c>
      <c r="J1061" s="52">
        <v>0</v>
      </c>
      <c r="K1061" s="55">
        <v>0</v>
      </c>
      <c r="L1061" s="55">
        <v>0</v>
      </c>
      <c r="M1061" s="52">
        <f t="shared" si="33"/>
        <v>13343.68</v>
      </c>
      <c r="N1061" s="56"/>
      <c r="O1061" s="61" t="s">
        <v>1745</v>
      </c>
      <c r="P1061" s="117">
        <v>43167</v>
      </c>
    </row>
    <row r="1062" spans="1:16" ht="21.75" customHeight="1">
      <c r="A1062" s="37" t="s">
        <v>1743</v>
      </c>
      <c r="B1062" s="61">
        <v>2018</v>
      </c>
      <c r="C1062" s="37" t="s">
        <v>1744</v>
      </c>
      <c r="D1062" s="61">
        <v>1</v>
      </c>
      <c r="E1062" s="52">
        <v>16620</v>
      </c>
      <c r="F1062" s="68">
        <f>18341.83-16620</f>
        <v>1721.8300000000017</v>
      </c>
      <c r="G1062" s="52">
        <v>5230.89</v>
      </c>
      <c r="H1062" s="52">
        <v>0</v>
      </c>
      <c r="I1062" s="52">
        <v>0</v>
      </c>
      <c r="J1062" s="52">
        <v>0</v>
      </c>
      <c r="K1062" s="55">
        <v>0</v>
      </c>
      <c r="L1062" s="55">
        <v>0</v>
      </c>
      <c r="M1062" s="52">
        <f t="shared" si="33"/>
        <v>23572.72</v>
      </c>
      <c r="N1062" s="56"/>
      <c r="O1062" s="61" t="s">
        <v>1745</v>
      </c>
      <c r="P1062" s="117">
        <v>43167</v>
      </c>
    </row>
    <row r="1063" spans="1:16" ht="21.75" customHeight="1">
      <c r="A1063" s="37" t="s">
        <v>1840</v>
      </c>
      <c r="B1063" s="61">
        <v>2018</v>
      </c>
      <c r="C1063" s="37" t="s">
        <v>1841</v>
      </c>
      <c r="D1063" s="61">
        <v>1</v>
      </c>
      <c r="E1063" s="52">
        <v>2208</v>
      </c>
      <c r="F1063" s="68">
        <v>213</v>
      </c>
      <c r="G1063" s="52">
        <v>0</v>
      </c>
      <c r="H1063" s="52">
        <v>0</v>
      </c>
      <c r="I1063" s="52">
        <v>0</v>
      </c>
      <c r="J1063" s="52">
        <v>0</v>
      </c>
      <c r="K1063" s="55">
        <v>0</v>
      </c>
      <c r="L1063" s="55">
        <v>0</v>
      </c>
      <c r="M1063" s="52">
        <f t="shared" si="33"/>
        <v>2421</v>
      </c>
      <c r="N1063" s="56" t="s">
        <v>1834</v>
      </c>
      <c r="O1063" s="61"/>
      <c r="P1063" s="117">
        <v>43405</v>
      </c>
    </row>
    <row r="1064" spans="1:16" ht="21.75" customHeight="1">
      <c r="A1064" s="37" t="s">
        <v>1749</v>
      </c>
      <c r="B1064" s="61">
        <v>2018</v>
      </c>
      <c r="C1064" s="37" t="s">
        <v>1750</v>
      </c>
      <c r="D1064" s="61">
        <v>2</v>
      </c>
      <c r="E1064" s="52">
        <v>4238</v>
      </c>
      <c r="F1064" s="68">
        <v>182.84</v>
      </c>
      <c r="G1064" s="52">
        <v>0</v>
      </c>
      <c r="H1064" s="52">
        <v>0</v>
      </c>
      <c r="I1064" s="52">
        <v>0</v>
      </c>
      <c r="J1064" s="52">
        <v>0</v>
      </c>
      <c r="K1064" s="55">
        <v>0</v>
      </c>
      <c r="L1064" s="55">
        <v>0</v>
      </c>
      <c r="M1064" s="52">
        <f t="shared" si="33"/>
        <v>4420.84</v>
      </c>
      <c r="N1064" s="56" t="s">
        <v>1751</v>
      </c>
      <c r="O1064" s="61"/>
      <c r="P1064" s="117">
        <v>43234</v>
      </c>
    </row>
    <row r="1065" spans="1:16" ht="21.75" customHeight="1">
      <c r="A1065" s="37" t="s">
        <v>1809</v>
      </c>
      <c r="B1065" s="61">
        <v>2018</v>
      </c>
      <c r="C1065" s="37" t="s">
        <v>1810</v>
      </c>
      <c r="D1065" s="61">
        <v>4</v>
      </c>
      <c r="E1065" s="52">
        <v>3009</v>
      </c>
      <c r="F1065" s="68">
        <v>155</v>
      </c>
      <c r="G1065" s="52">
        <v>0</v>
      </c>
      <c r="H1065" s="52">
        <v>0</v>
      </c>
      <c r="I1065" s="52">
        <v>0</v>
      </c>
      <c r="J1065" s="52">
        <v>0</v>
      </c>
      <c r="K1065" s="55">
        <v>0</v>
      </c>
      <c r="L1065" s="55">
        <v>0</v>
      </c>
      <c r="M1065" s="52">
        <f t="shared" si="33"/>
        <v>3164</v>
      </c>
      <c r="N1065" s="56" t="s">
        <v>1798</v>
      </c>
      <c r="O1065" s="61"/>
      <c r="P1065" s="117">
        <v>43346</v>
      </c>
    </row>
    <row r="1066" spans="1:16" ht="21.75" customHeight="1">
      <c r="A1066" s="37" t="s">
        <v>1803</v>
      </c>
      <c r="B1066" s="61">
        <v>2018</v>
      </c>
      <c r="C1066" s="37" t="s">
        <v>1804</v>
      </c>
      <c r="D1066" s="61">
        <v>1</v>
      </c>
      <c r="E1066" s="52">
        <v>1894</v>
      </c>
      <c r="F1066" s="68">
        <v>97</v>
      </c>
      <c r="G1066" s="52">
        <v>0</v>
      </c>
      <c r="H1066" s="52">
        <v>0</v>
      </c>
      <c r="I1066" s="52">
        <v>0</v>
      </c>
      <c r="J1066" s="52">
        <v>0</v>
      </c>
      <c r="K1066" s="55">
        <v>0</v>
      </c>
      <c r="L1066" s="55">
        <v>0</v>
      </c>
      <c r="M1066" s="52">
        <f t="shared" si="33"/>
        <v>1991</v>
      </c>
      <c r="N1066" s="56" t="s">
        <v>1798</v>
      </c>
      <c r="O1066" s="61"/>
      <c r="P1066" s="117">
        <v>43346</v>
      </c>
    </row>
    <row r="1067" spans="1:16" ht="21.75" customHeight="1">
      <c r="A1067" s="37" t="s">
        <v>1799</v>
      </c>
      <c r="B1067" s="61">
        <v>2018</v>
      </c>
      <c r="C1067" s="37" t="s">
        <v>1800</v>
      </c>
      <c r="D1067" s="61">
        <v>1</v>
      </c>
      <c r="E1067" s="52">
        <v>4218</v>
      </c>
      <c r="F1067" s="68">
        <v>215</v>
      </c>
      <c r="G1067" s="52">
        <v>0</v>
      </c>
      <c r="H1067" s="52">
        <v>0</v>
      </c>
      <c r="I1067" s="52">
        <v>0</v>
      </c>
      <c r="J1067" s="52">
        <v>0</v>
      </c>
      <c r="K1067" s="55">
        <v>0</v>
      </c>
      <c r="L1067" s="55">
        <v>0</v>
      </c>
      <c r="M1067" s="52">
        <f t="shared" si="33"/>
        <v>4433</v>
      </c>
      <c r="N1067" s="56" t="s">
        <v>1798</v>
      </c>
      <c r="O1067" s="61"/>
      <c r="P1067" s="117">
        <v>43346</v>
      </c>
    </row>
    <row r="1068" spans="1:16" ht="21.75" customHeight="1">
      <c r="A1068" s="37" t="s">
        <v>1524</v>
      </c>
      <c r="B1068" s="61">
        <v>2018</v>
      </c>
      <c r="C1068" s="37" t="s">
        <v>1764</v>
      </c>
      <c r="D1068" s="61">
        <v>1</v>
      </c>
      <c r="E1068" s="52">
        <v>5236</v>
      </c>
      <c r="F1068" s="68">
        <v>217</v>
      </c>
      <c r="G1068" s="52">
        <v>0</v>
      </c>
      <c r="H1068" s="52">
        <v>0</v>
      </c>
      <c r="I1068" s="52">
        <v>0</v>
      </c>
      <c r="J1068" s="52">
        <v>0</v>
      </c>
      <c r="K1068" s="55">
        <v>0</v>
      </c>
      <c r="L1068" s="55">
        <v>0</v>
      </c>
      <c r="M1068" s="52">
        <f t="shared" si="33"/>
        <v>5453</v>
      </c>
      <c r="N1068" s="56" t="s">
        <v>1765</v>
      </c>
      <c r="O1068" s="61"/>
      <c r="P1068" s="117">
        <v>43286</v>
      </c>
    </row>
    <row r="1069" spans="1:16" ht="21.75" customHeight="1">
      <c r="A1069" s="37" t="s">
        <v>1823</v>
      </c>
      <c r="B1069" s="61">
        <v>2018</v>
      </c>
      <c r="C1069" s="37" t="s">
        <v>1825</v>
      </c>
      <c r="D1069" s="61">
        <v>1</v>
      </c>
      <c r="E1069" s="52">
        <v>166164</v>
      </c>
      <c r="F1069" s="68">
        <v>8724</v>
      </c>
      <c r="G1069" s="52">
        <v>31786</v>
      </c>
      <c r="H1069" s="52">
        <v>0</v>
      </c>
      <c r="I1069" s="52">
        <v>0</v>
      </c>
      <c r="J1069" s="52">
        <v>0</v>
      </c>
      <c r="K1069" s="55">
        <v>0</v>
      </c>
      <c r="L1069" s="55">
        <v>0</v>
      </c>
      <c r="M1069" s="52">
        <f t="shared" si="33"/>
        <v>206674</v>
      </c>
      <c r="N1069" s="56" t="s">
        <v>1822</v>
      </c>
      <c r="O1069" s="61"/>
      <c r="P1069" s="117">
        <v>43389</v>
      </c>
    </row>
    <row r="1070" spans="1:16" ht="21.75" customHeight="1">
      <c r="A1070" s="37" t="s">
        <v>1843</v>
      </c>
      <c r="B1070" s="61">
        <v>2018</v>
      </c>
      <c r="C1070" s="37" t="s">
        <v>1844</v>
      </c>
      <c r="D1070" s="61">
        <v>1</v>
      </c>
      <c r="E1070" s="52">
        <v>173928</v>
      </c>
      <c r="F1070" s="68">
        <v>11679</v>
      </c>
      <c r="G1070" s="52">
        <v>0</v>
      </c>
      <c r="H1070" s="52">
        <v>0</v>
      </c>
      <c r="I1070" s="52">
        <v>0</v>
      </c>
      <c r="J1070" s="52">
        <v>0</v>
      </c>
      <c r="K1070" s="55"/>
      <c r="L1070" s="55">
        <v>0</v>
      </c>
      <c r="M1070" s="52">
        <f t="shared" si="33"/>
        <v>185607</v>
      </c>
      <c r="N1070" s="56" t="s">
        <v>1845</v>
      </c>
      <c r="O1070" s="61"/>
      <c r="P1070" s="117">
        <v>43416</v>
      </c>
    </row>
    <row r="1071" spans="1:16" ht="21.75" customHeight="1">
      <c r="A1071" s="37" t="s">
        <v>1824</v>
      </c>
      <c r="B1071" s="61">
        <v>2018</v>
      </c>
      <c r="C1071" s="37" t="s">
        <v>1826</v>
      </c>
      <c r="D1071" s="61">
        <v>1</v>
      </c>
      <c r="E1071" s="52">
        <v>539206</v>
      </c>
      <c r="F1071" s="68">
        <v>33242</v>
      </c>
      <c r="G1071" s="52">
        <v>104389</v>
      </c>
      <c r="H1071" s="52">
        <v>0</v>
      </c>
      <c r="I1071" s="52">
        <v>0</v>
      </c>
      <c r="J1071" s="52">
        <v>0</v>
      </c>
      <c r="K1071" s="55">
        <v>0</v>
      </c>
      <c r="L1071" s="55">
        <v>0</v>
      </c>
      <c r="M1071" s="52">
        <f t="shared" si="33"/>
        <v>676837</v>
      </c>
      <c r="N1071" s="56" t="s">
        <v>1822</v>
      </c>
      <c r="O1071" s="61"/>
      <c r="P1071" s="117">
        <v>43389</v>
      </c>
    </row>
    <row r="1072" spans="1:16" ht="21.75" customHeight="1">
      <c r="A1072" s="37" t="s">
        <v>1827</v>
      </c>
      <c r="B1072" s="61">
        <v>2018</v>
      </c>
      <c r="C1072" s="37" t="s">
        <v>1828</v>
      </c>
      <c r="D1072" s="61">
        <v>2</v>
      </c>
      <c r="E1072" s="52">
        <v>145596</v>
      </c>
      <c r="F1072" s="68">
        <v>8976</v>
      </c>
      <c r="G1072" s="52">
        <v>28187</v>
      </c>
      <c r="H1072" s="52">
        <v>0</v>
      </c>
      <c r="I1072" s="52">
        <v>0</v>
      </c>
      <c r="J1072" s="52">
        <v>0</v>
      </c>
      <c r="K1072" s="55">
        <v>0</v>
      </c>
      <c r="L1072" s="55">
        <v>0</v>
      </c>
      <c r="M1072" s="52">
        <f t="shared" si="33"/>
        <v>182759</v>
      </c>
      <c r="N1072" s="56" t="s">
        <v>1822</v>
      </c>
      <c r="O1072" s="61"/>
      <c r="P1072" s="117">
        <v>43389</v>
      </c>
    </row>
    <row r="1073" spans="1:16" ht="21.75" customHeight="1">
      <c r="A1073" s="37" t="s">
        <v>1762</v>
      </c>
      <c r="B1073" s="61">
        <v>2018</v>
      </c>
      <c r="C1073" s="37" t="s">
        <v>1763</v>
      </c>
      <c r="D1073" s="61">
        <v>2</v>
      </c>
      <c r="E1073" s="52">
        <v>3294</v>
      </c>
      <c r="F1073" s="68">
        <v>155.5</v>
      </c>
      <c r="G1073" s="52">
        <v>0</v>
      </c>
      <c r="H1073" s="52">
        <v>0</v>
      </c>
      <c r="I1073" s="52">
        <v>0</v>
      </c>
      <c r="J1073" s="52">
        <v>0</v>
      </c>
      <c r="K1073" s="55">
        <v>0</v>
      </c>
      <c r="L1073" s="55">
        <v>0</v>
      </c>
      <c r="M1073" s="52">
        <f t="shared" si="33"/>
        <v>3449.5</v>
      </c>
      <c r="N1073" s="56" t="s">
        <v>1751</v>
      </c>
      <c r="O1073" s="61"/>
      <c r="P1073" s="117">
        <v>43234</v>
      </c>
    </row>
    <row r="1074" spans="1:16" ht="21.75" customHeight="1">
      <c r="A1074" s="37" t="s">
        <v>1760</v>
      </c>
      <c r="B1074" s="61">
        <v>2018</v>
      </c>
      <c r="C1074" s="37" t="s">
        <v>1761</v>
      </c>
      <c r="D1074" s="61">
        <v>1</v>
      </c>
      <c r="E1074" s="52">
        <v>18486</v>
      </c>
      <c r="F1074" s="68">
        <v>756.12</v>
      </c>
      <c r="G1074" s="52">
        <v>0</v>
      </c>
      <c r="H1074" s="52">
        <v>0</v>
      </c>
      <c r="I1074" s="52">
        <v>0</v>
      </c>
      <c r="J1074" s="52">
        <v>0</v>
      </c>
      <c r="K1074" s="55">
        <v>0</v>
      </c>
      <c r="L1074" s="55">
        <v>0</v>
      </c>
      <c r="M1074" s="52">
        <f>SUM(E1074:L1074)</f>
        <v>19242.12</v>
      </c>
      <c r="N1074" s="56" t="s">
        <v>1751</v>
      </c>
      <c r="O1074" s="61"/>
      <c r="P1074" s="117">
        <v>43234</v>
      </c>
    </row>
    <row r="1075" spans="1:16" ht="21.75" customHeight="1">
      <c r="A1075" s="37" t="s">
        <v>1770</v>
      </c>
      <c r="B1075" s="61">
        <v>2018</v>
      </c>
      <c r="C1075" s="37" t="s">
        <v>1771</v>
      </c>
      <c r="D1075" s="61">
        <v>1</v>
      </c>
      <c r="E1075" s="52">
        <v>3670</v>
      </c>
      <c r="F1075" s="68">
        <v>152.06</v>
      </c>
      <c r="G1075" s="52">
        <v>0</v>
      </c>
      <c r="H1075" s="52">
        <v>0</v>
      </c>
      <c r="I1075" s="52">
        <v>0</v>
      </c>
      <c r="J1075" s="52">
        <v>0</v>
      </c>
      <c r="K1075" s="55">
        <v>0</v>
      </c>
      <c r="L1075" s="55">
        <v>0</v>
      </c>
      <c r="M1075" s="52">
        <f>SUM(E1075:L1075)</f>
        <v>3822.06</v>
      </c>
      <c r="N1075" s="56" t="s">
        <v>1751</v>
      </c>
      <c r="O1075" s="61"/>
      <c r="P1075" s="117">
        <v>43234</v>
      </c>
    </row>
    <row r="1076" spans="1:16" ht="21.75" customHeight="1">
      <c r="A1076" s="37" t="s">
        <v>1839</v>
      </c>
      <c r="B1076" s="61">
        <v>2018</v>
      </c>
      <c r="C1076" s="37" t="s">
        <v>1837</v>
      </c>
      <c r="D1076" s="61">
        <v>1</v>
      </c>
      <c r="E1076" s="52">
        <v>6150</v>
      </c>
      <c r="F1076" s="68">
        <v>379</v>
      </c>
      <c r="G1076" s="52">
        <v>0</v>
      </c>
      <c r="H1076" s="52">
        <v>0</v>
      </c>
      <c r="I1076" s="52">
        <v>0</v>
      </c>
      <c r="J1076" s="52">
        <v>0</v>
      </c>
      <c r="K1076" s="55">
        <v>0</v>
      </c>
      <c r="L1076" s="55">
        <v>0</v>
      </c>
      <c r="M1076" s="52">
        <f>SUM(E1076:L1076)</f>
        <v>6529</v>
      </c>
      <c r="N1076" s="56" t="s">
        <v>1834</v>
      </c>
      <c r="O1076" s="61"/>
      <c r="P1076" s="117">
        <v>43405</v>
      </c>
    </row>
    <row r="1077" spans="1:16" ht="21.75" customHeight="1">
      <c r="A1077" s="37" t="s">
        <v>1835</v>
      </c>
      <c r="B1077" s="61">
        <v>2018</v>
      </c>
      <c r="C1077" s="37" t="s">
        <v>1838</v>
      </c>
      <c r="D1077" s="61">
        <v>2</v>
      </c>
      <c r="E1077" s="52">
        <v>6382</v>
      </c>
      <c r="F1077" s="68">
        <v>421</v>
      </c>
      <c r="G1077" s="52">
        <v>0</v>
      </c>
      <c r="H1077" s="52">
        <v>0</v>
      </c>
      <c r="I1077" s="52">
        <v>0</v>
      </c>
      <c r="J1077" s="52">
        <v>0</v>
      </c>
      <c r="K1077" s="55">
        <v>0</v>
      </c>
      <c r="L1077" s="55">
        <v>0</v>
      </c>
      <c r="M1077" s="52">
        <f>SUM(E1077:L1077)</f>
        <v>6803</v>
      </c>
      <c r="N1077" s="56" t="s">
        <v>1834</v>
      </c>
      <c r="O1077" s="61"/>
      <c r="P1077" s="117">
        <v>43405</v>
      </c>
    </row>
    <row r="1078" spans="1:16" ht="21.75" customHeight="1">
      <c r="A1078" s="37" t="s">
        <v>1836</v>
      </c>
      <c r="B1078" s="61">
        <v>2018</v>
      </c>
      <c r="C1078" s="37" t="s">
        <v>1842</v>
      </c>
      <c r="D1078" s="61">
        <v>1</v>
      </c>
      <c r="E1078" s="52">
        <v>1224</v>
      </c>
      <c r="F1078" s="68">
        <f>1342-E1078</f>
        <v>118</v>
      </c>
      <c r="G1078" s="52">
        <v>0</v>
      </c>
      <c r="H1078" s="52">
        <v>0</v>
      </c>
      <c r="I1078" s="52">
        <v>0</v>
      </c>
      <c r="J1078" s="52">
        <v>0</v>
      </c>
      <c r="K1078" s="55">
        <v>0</v>
      </c>
      <c r="L1078" s="55">
        <v>0</v>
      </c>
      <c r="M1078" s="52">
        <f>SUM(E1078:L1078)</f>
        <v>1342</v>
      </c>
      <c r="N1078" s="56" t="s">
        <v>1834</v>
      </c>
      <c r="O1078" s="61"/>
      <c r="P1078" s="117">
        <v>43405</v>
      </c>
    </row>
    <row r="1079" spans="1:16" ht="21.75" customHeight="1">
      <c r="A1079" s="53" t="s">
        <v>1430</v>
      </c>
      <c r="B1079" s="61">
        <v>2018</v>
      </c>
      <c r="C1079" s="37" t="s">
        <v>1752</v>
      </c>
      <c r="D1079" s="61">
        <v>2</v>
      </c>
      <c r="E1079" s="52">
        <v>13194</v>
      </c>
      <c r="F1079" s="68">
        <f>+M1079-E1079</f>
        <v>2476.2700000000004</v>
      </c>
      <c r="G1079" s="52">
        <v>0</v>
      </c>
      <c r="H1079" s="52">
        <v>0</v>
      </c>
      <c r="I1079" s="52">
        <v>0</v>
      </c>
      <c r="J1079" s="52">
        <v>0</v>
      </c>
      <c r="K1079" s="55">
        <v>0</v>
      </c>
      <c r="L1079" s="55">
        <v>0</v>
      </c>
      <c r="M1079" s="52">
        <v>15670.27</v>
      </c>
      <c r="N1079" s="56" t="s">
        <v>1753</v>
      </c>
      <c r="O1079" s="61"/>
      <c r="P1079" s="117">
        <v>43208</v>
      </c>
    </row>
    <row r="1080" spans="1:16" ht="21.75" customHeight="1">
      <c r="A1080" s="53" t="s">
        <v>1437</v>
      </c>
      <c r="B1080" s="61">
        <v>2018</v>
      </c>
      <c r="C1080" s="37" t="s">
        <v>1756</v>
      </c>
      <c r="D1080" s="61">
        <v>2</v>
      </c>
      <c r="E1080" s="52">
        <v>4618</v>
      </c>
      <c r="F1080" s="68">
        <v>191</v>
      </c>
      <c r="G1080" s="52">
        <v>0</v>
      </c>
      <c r="H1080" s="52">
        <v>0</v>
      </c>
      <c r="I1080" s="52">
        <v>0</v>
      </c>
      <c r="J1080" s="52">
        <v>0</v>
      </c>
      <c r="K1080" s="55">
        <v>0</v>
      </c>
      <c r="L1080" s="55">
        <v>0</v>
      </c>
      <c r="M1080" s="52">
        <f>+E1080+F1080</f>
        <v>4809</v>
      </c>
      <c r="N1080" s="56" t="s">
        <v>1751</v>
      </c>
      <c r="O1080" s="61"/>
      <c r="P1080" s="117">
        <v>43234</v>
      </c>
    </row>
    <row r="1081" spans="1:16" ht="21.75" customHeight="1">
      <c r="A1081" s="37" t="s">
        <v>1807</v>
      </c>
      <c r="B1081" s="61">
        <v>2018</v>
      </c>
      <c r="C1081" s="37" t="s">
        <v>1808</v>
      </c>
      <c r="D1081" s="61">
        <v>1</v>
      </c>
      <c r="E1081" s="52">
        <v>17530</v>
      </c>
      <c r="F1081" s="68">
        <v>1284</v>
      </c>
      <c r="G1081" s="52">
        <v>0</v>
      </c>
      <c r="H1081" s="52">
        <v>0</v>
      </c>
      <c r="I1081" s="52">
        <v>0</v>
      </c>
      <c r="J1081" s="52">
        <v>0</v>
      </c>
      <c r="K1081" s="55">
        <v>0</v>
      </c>
      <c r="L1081" s="55">
        <v>0</v>
      </c>
      <c r="M1081" s="52">
        <f aca="true" t="shared" si="34" ref="M1081:M1243">SUM(E1081:L1081)</f>
        <v>18814</v>
      </c>
      <c r="N1081" s="56" t="s">
        <v>1798</v>
      </c>
      <c r="O1081" s="61"/>
      <c r="P1081" s="117">
        <v>43346</v>
      </c>
    </row>
    <row r="1082" spans="1:16" ht="21.75" customHeight="1">
      <c r="A1082" s="37" t="s">
        <v>1852</v>
      </c>
      <c r="B1082" s="61">
        <v>2018</v>
      </c>
      <c r="C1082" s="37" t="s">
        <v>1853</v>
      </c>
      <c r="D1082" s="61">
        <v>1</v>
      </c>
      <c r="E1082" s="52">
        <v>27466</v>
      </c>
      <c r="F1082" s="68">
        <v>2038</v>
      </c>
      <c r="G1082" s="52">
        <v>0</v>
      </c>
      <c r="H1082" s="52">
        <v>0</v>
      </c>
      <c r="I1082" s="52">
        <v>0</v>
      </c>
      <c r="J1082" s="52">
        <v>0</v>
      </c>
      <c r="K1082" s="55">
        <v>0</v>
      </c>
      <c r="L1082" s="55">
        <v>0</v>
      </c>
      <c r="M1082" s="52">
        <f t="shared" si="34"/>
        <v>29504</v>
      </c>
      <c r="N1082" s="56" t="s">
        <v>1854</v>
      </c>
      <c r="O1082" s="61"/>
      <c r="P1082" s="117" t="s">
        <v>1855</v>
      </c>
    </row>
    <row r="1083" spans="1:16" ht="21.75" customHeight="1">
      <c r="A1083" s="37" t="s">
        <v>1850</v>
      </c>
      <c r="B1083" s="61">
        <v>2018</v>
      </c>
      <c r="C1083" s="37" t="s">
        <v>1851</v>
      </c>
      <c r="D1083" s="61">
        <v>1</v>
      </c>
      <c r="E1083" s="52">
        <v>15448</v>
      </c>
      <c r="F1083" s="68">
        <v>883</v>
      </c>
      <c r="G1083" s="52">
        <v>0</v>
      </c>
      <c r="H1083" s="52">
        <v>0</v>
      </c>
      <c r="I1083" s="52">
        <v>0</v>
      </c>
      <c r="J1083" s="52">
        <v>0</v>
      </c>
      <c r="K1083" s="55">
        <v>0</v>
      </c>
      <c r="L1083" s="55">
        <v>0</v>
      </c>
      <c r="M1083" s="52">
        <f t="shared" si="34"/>
        <v>16331</v>
      </c>
      <c r="N1083" s="56" t="s">
        <v>1847</v>
      </c>
      <c r="O1083" s="61"/>
      <c r="P1083" s="117">
        <v>43378</v>
      </c>
    </row>
    <row r="1084" spans="1:16" ht="34.5" customHeight="1">
      <c r="A1084" s="37" t="s">
        <v>1594</v>
      </c>
      <c r="B1084" s="61">
        <v>2018</v>
      </c>
      <c r="C1084" s="37" t="s">
        <v>1748</v>
      </c>
      <c r="D1084" s="61">
        <v>7</v>
      </c>
      <c r="E1084" s="52">
        <v>160426</v>
      </c>
      <c r="F1084" s="68">
        <v>16844.73</v>
      </c>
      <c r="G1084" s="52">
        <v>55308.46</v>
      </c>
      <c r="H1084" s="52">
        <v>0</v>
      </c>
      <c r="I1084" s="52">
        <v>0</v>
      </c>
      <c r="J1084" s="52">
        <v>0</v>
      </c>
      <c r="K1084" s="55">
        <v>0</v>
      </c>
      <c r="L1084" s="55">
        <v>0</v>
      </c>
      <c r="M1084" s="52">
        <f t="shared" si="34"/>
        <v>232579.19</v>
      </c>
      <c r="N1084" s="56"/>
      <c r="O1084" s="61" t="s">
        <v>1747</v>
      </c>
      <c r="P1084" s="117">
        <v>43173</v>
      </c>
    </row>
    <row r="1085" spans="1:16" ht="34.5" customHeight="1">
      <c r="A1085" s="37" t="s">
        <v>1817</v>
      </c>
      <c r="B1085" s="61">
        <v>2018</v>
      </c>
      <c r="C1085" s="37" t="s">
        <v>1819</v>
      </c>
      <c r="D1085" s="61">
        <v>1</v>
      </c>
      <c r="E1085" s="52">
        <v>858686</v>
      </c>
      <c r="F1085" s="68">
        <v>107032.22</v>
      </c>
      <c r="G1085" s="52">
        <v>330275.38</v>
      </c>
      <c r="H1085" s="52">
        <v>0</v>
      </c>
      <c r="I1085" s="52">
        <v>0</v>
      </c>
      <c r="J1085" s="52">
        <v>0</v>
      </c>
      <c r="K1085" s="55">
        <v>0</v>
      </c>
      <c r="L1085" s="55">
        <v>0</v>
      </c>
      <c r="M1085" s="52">
        <f t="shared" si="34"/>
        <v>1295993.6</v>
      </c>
      <c r="N1085" s="56"/>
      <c r="O1085" s="61" t="s">
        <v>1818</v>
      </c>
      <c r="P1085" s="117">
        <v>43290</v>
      </c>
    </row>
    <row r="1086" spans="1:16" ht="34.5" customHeight="1">
      <c r="A1086" s="37" t="s">
        <v>1814</v>
      </c>
      <c r="B1086" s="61">
        <v>2018</v>
      </c>
      <c r="C1086" s="37" t="s">
        <v>1815</v>
      </c>
      <c r="D1086" s="61">
        <v>1</v>
      </c>
      <c r="E1086" s="52">
        <v>48406</v>
      </c>
      <c r="F1086" s="68">
        <v>2766.41</v>
      </c>
      <c r="G1086" s="52">
        <v>9331.78</v>
      </c>
      <c r="H1086" s="52">
        <v>0</v>
      </c>
      <c r="I1086" s="52">
        <v>0</v>
      </c>
      <c r="J1086" s="52">
        <v>0</v>
      </c>
      <c r="K1086" s="55">
        <v>0</v>
      </c>
      <c r="L1086" s="55">
        <v>0</v>
      </c>
      <c r="M1086" s="52">
        <f t="shared" si="34"/>
        <v>60504.19</v>
      </c>
      <c r="N1086" s="56" t="s">
        <v>1816</v>
      </c>
      <c r="O1086" s="61"/>
      <c r="P1086" s="117">
        <v>43371</v>
      </c>
    </row>
    <row r="1087" spans="1:16" ht="34.5" customHeight="1">
      <c r="A1087" s="37" t="s">
        <v>1778</v>
      </c>
      <c r="B1087" s="61">
        <v>2018</v>
      </c>
      <c r="C1087" s="37" t="s">
        <v>1833</v>
      </c>
      <c r="D1087" s="61">
        <v>1</v>
      </c>
      <c r="E1087" s="52">
        <v>35812</v>
      </c>
      <c r="F1087" s="68">
        <v>1628</v>
      </c>
      <c r="G1087" s="52">
        <v>0</v>
      </c>
      <c r="H1087" s="52">
        <v>0</v>
      </c>
      <c r="I1087" s="52">
        <v>0</v>
      </c>
      <c r="J1087" s="52">
        <v>0</v>
      </c>
      <c r="K1087" s="55">
        <v>0</v>
      </c>
      <c r="L1087" s="55">
        <v>0</v>
      </c>
      <c r="M1087" s="52">
        <f t="shared" si="34"/>
        <v>37440</v>
      </c>
      <c r="N1087" s="56" t="s">
        <v>1779</v>
      </c>
      <c r="O1087" s="61"/>
      <c r="P1087" s="117">
        <v>43289</v>
      </c>
    </row>
    <row r="1088" spans="1:16" ht="34.5" customHeight="1">
      <c r="A1088" s="37" t="s">
        <v>1848</v>
      </c>
      <c r="B1088" s="61">
        <v>2018</v>
      </c>
      <c r="C1088" s="37" t="s">
        <v>1849</v>
      </c>
      <c r="D1088" s="61">
        <v>1</v>
      </c>
      <c r="E1088" s="52">
        <v>20174</v>
      </c>
      <c r="F1088" s="68">
        <v>1153</v>
      </c>
      <c r="G1088" s="52">
        <v>0</v>
      </c>
      <c r="H1088" s="52">
        <v>0</v>
      </c>
      <c r="I1088" s="52">
        <v>0</v>
      </c>
      <c r="J1088" s="52">
        <v>0</v>
      </c>
      <c r="K1088" s="55">
        <v>0</v>
      </c>
      <c r="L1088" s="55">
        <v>0</v>
      </c>
      <c r="M1088" s="52">
        <f t="shared" si="34"/>
        <v>21327</v>
      </c>
      <c r="N1088" s="56" t="s">
        <v>1847</v>
      </c>
      <c r="O1088" s="61"/>
      <c r="P1088" s="117">
        <v>43378</v>
      </c>
    </row>
    <row r="1089" spans="1:16" ht="34.5" customHeight="1">
      <c r="A1089" s="37" t="s">
        <v>1832</v>
      </c>
      <c r="B1089" s="61">
        <v>2018</v>
      </c>
      <c r="C1089" s="37" t="s">
        <v>1846</v>
      </c>
      <c r="D1089" s="61">
        <v>1</v>
      </c>
      <c r="E1089" s="52">
        <v>27586</v>
      </c>
      <c r="F1089" s="68">
        <v>1576</v>
      </c>
      <c r="G1089" s="52">
        <v>0</v>
      </c>
      <c r="H1089" s="52">
        <v>0</v>
      </c>
      <c r="I1089" s="52">
        <v>0</v>
      </c>
      <c r="J1089" s="52">
        <v>0</v>
      </c>
      <c r="K1089" s="55">
        <v>0</v>
      </c>
      <c r="L1089" s="55">
        <v>0</v>
      </c>
      <c r="M1089" s="52">
        <f t="shared" si="34"/>
        <v>29162</v>
      </c>
      <c r="N1089" s="56" t="s">
        <v>1847</v>
      </c>
      <c r="O1089" s="61"/>
      <c r="P1089" s="117">
        <v>43378</v>
      </c>
    </row>
    <row r="1090" spans="1:16" ht="34.5" customHeight="1">
      <c r="A1090" s="37" t="s">
        <v>1811</v>
      </c>
      <c r="B1090" s="61">
        <v>2018</v>
      </c>
      <c r="C1090" s="37" t="s">
        <v>1812</v>
      </c>
      <c r="D1090" s="61">
        <v>1</v>
      </c>
      <c r="E1090" s="52">
        <v>6577</v>
      </c>
      <c r="F1090" s="68">
        <v>149</v>
      </c>
      <c r="G1090" s="52">
        <v>0</v>
      </c>
      <c r="H1090" s="52">
        <v>0</v>
      </c>
      <c r="I1090" s="52">
        <v>0</v>
      </c>
      <c r="J1090" s="52">
        <v>0</v>
      </c>
      <c r="K1090" s="55">
        <v>0</v>
      </c>
      <c r="L1090" s="55">
        <v>0</v>
      </c>
      <c r="M1090" s="52">
        <f t="shared" si="34"/>
        <v>6726</v>
      </c>
      <c r="N1090" s="56" t="s">
        <v>1798</v>
      </c>
      <c r="O1090" s="61"/>
      <c r="P1090" s="117" t="s">
        <v>1813</v>
      </c>
    </row>
    <row r="1091" spans="1:16" ht="34.5" customHeight="1">
      <c r="A1091" s="37" t="s">
        <v>1780</v>
      </c>
      <c r="B1091" s="61">
        <v>2018</v>
      </c>
      <c r="C1091" s="37" t="s">
        <v>1781</v>
      </c>
      <c r="D1091" s="61">
        <v>1</v>
      </c>
      <c r="E1091" s="52">
        <v>47154</v>
      </c>
      <c r="F1091" s="68">
        <v>2143</v>
      </c>
      <c r="G1091" s="52">
        <v>7215</v>
      </c>
      <c r="H1091" s="52">
        <v>0</v>
      </c>
      <c r="I1091" s="52">
        <v>0</v>
      </c>
      <c r="J1091" s="52">
        <v>0</v>
      </c>
      <c r="K1091" s="55">
        <v>0</v>
      </c>
      <c r="L1091" s="55">
        <v>0</v>
      </c>
      <c r="M1091" s="52">
        <f t="shared" si="34"/>
        <v>56512</v>
      </c>
      <c r="N1091" s="56" t="s">
        <v>1782</v>
      </c>
      <c r="O1091" s="61"/>
      <c r="P1091" s="117">
        <v>43297</v>
      </c>
    </row>
    <row r="1092" spans="1:16" ht="24.75" customHeight="1">
      <c r="A1092" s="37" t="s">
        <v>1785</v>
      </c>
      <c r="B1092" s="61">
        <v>2018</v>
      </c>
      <c r="C1092" s="37" t="s">
        <v>1786</v>
      </c>
      <c r="D1092" s="61">
        <v>1</v>
      </c>
      <c r="E1092" s="52">
        <v>3342</v>
      </c>
      <c r="F1092" s="68">
        <v>126</v>
      </c>
      <c r="G1092" s="52">
        <v>0</v>
      </c>
      <c r="H1092" s="52">
        <v>0</v>
      </c>
      <c r="I1092" s="52">
        <v>0</v>
      </c>
      <c r="J1092" s="52">
        <v>0</v>
      </c>
      <c r="K1092" s="55">
        <v>0</v>
      </c>
      <c r="L1092" s="55">
        <v>0</v>
      </c>
      <c r="M1092" s="52">
        <f t="shared" si="34"/>
        <v>3468</v>
      </c>
      <c r="N1092" s="56" t="s">
        <v>1751</v>
      </c>
      <c r="O1092" s="61"/>
      <c r="P1092" s="117">
        <v>43319</v>
      </c>
    </row>
    <row r="1093" spans="1:16" ht="13.5" customHeight="1">
      <c r="A1093" s="162"/>
      <c r="B1093" s="163"/>
      <c r="C1093" s="164"/>
      <c r="D1093" s="163"/>
      <c r="E1093" s="165"/>
      <c r="F1093" s="165"/>
      <c r="G1093" s="165"/>
      <c r="H1093" s="165"/>
      <c r="I1093" s="165"/>
      <c r="J1093" s="165"/>
      <c r="K1093" s="166"/>
      <c r="L1093" s="166"/>
      <c r="M1093" s="165"/>
      <c r="N1093" s="167"/>
      <c r="O1093" s="163"/>
      <c r="P1093" s="168"/>
    </row>
    <row r="1094" spans="1:16" ht="13.5" customHeight="1">
      <c r="A1094" s="176" t="s">
        <v>2069</v>
      </c>
      <c r="B1094" s="177">
        <v>2019</v>
      </c>
      <c r="C1094" s="178" t="s">
        <v>2074</v>
      </c>
      <c r="D1094" s="177">
        <v>2</v>
      </c>
      <c r="E1094" s="179">
        <v>11400</v>
      </c>
      <c r="F1094" s="179">
        <v>409</v>
      </c>
      <c r="G1094" s="179">
        <v>0</v>
      </c>
      <c r="H1094" s="179">
        <v>0</v>
      </c>
      <c r="I1094" s="179">
        <v>0</v>
      </c>
      <c r="J1094" s="179">
        <v>0</v>
      </c>
      <c r="K1094" s="180">
        <v>0</v>
      </c>
      <c r="L1094" s="180">
        <v>0</v>
      </c>
      <c r="M1094" s="52">
        <f t="shared" si="34"/>
        <v>11809</v>
      </c>
      <c r="N1094" s="207" t="s">
        <v>1790</v>
      </c>
      <c r="O1094" s="177"/>
      <c r="P1094" s="182">
        <v>43668</v>
      </c>
    </row>
    <row r="1095" spans="1:16" ht="54.75" customHeight="1">
      <c r="A1095" s="176" t="s">
        <v>1154</v>
      </c>
      <c r="B1095" s="177">
        <v>2019</v>
      </c>
      <c r="C1095" s="184" t="s">
        <v>1971</v>
      </c>
      <c r="D1095" s="188">
        <v>26</v>
      </c>
      <c r="E1095" s="185">
        <v>311999</v>
      </c>
      <c r="F1095" s="185">
        <v>18435</v>
      </c>
      <c r="G1095" s="185">
        <v>0</v>
      </c>
      <c r="H1095" s="185">
        <v>0</v>
      </c>
      <c r="I1095" s="185">
        <v>0</v>
      </c>
      <c r="J1095" s="185">
        <v>0</v>
      </c>
      <c r="K1095" s="186">
        <v>0</v>
      </c>
      <c r="L1095" s="186">
        <v>0</v>
      </c>
      <c r="M1095" s="52">
        <f t="shared" si="34"/>
        <v>330434</v>
      </c>
      <c r="N1095" s="187" t="s">
        <v>1912</v>
      </c>
      <c r="O1095" s="188"/>
      <c r="P1095" s="189">
        <v>43550</v>
      </c>
    </row>
    <row r="1096" spans="1:16" ht="54.75" customHeight="1">
      <c r="A1096" s="176" t="s">
        <v>1227</v>
      </c>
      <c r="B1096" s="177">
        <v>2019</v>
      </c>
      <c r="C1096" s="184" t="s">
        <v>1979</v>
      </c>
      <c r="D1096" s="188">
        <v>1</v>
      </c>
      <c r="E1096" s="185">
        <v>272925</v>
      </c>
      <c r="F1096" s="185">
        <v>16512</v>
      </c>
      <c r="G1096" s="185">
        <v>53668.12</v>
      </c>
      <c r="H1096" s="185">
        <v>0</v>
      </c>
      <c r="I1096" s="185">
        <v>0</v>
      </c>
      <c r="J1096" s="185">
        <v>0</v>
      </c>
      <c r="K1096" s="186">
        <v>0</v>
      </c>
      <c r="L1096" s="186">
        <v>0</v>
      </c>
      <c r="M1096" s="52">
        <f t="shared" si="34"/>
        <v>343105.12</v>
      </c>
      <c r="N1096" s="187" t="s">
        <v>1980</v>
      </c>
      <c r="O1096" s="188"/>
      <c r="P1096" s="189">
        <v>43567</v>
      </c>
    </row>
    <row r="1097" spans="1:16" ht="27.75" customHeight="1">
      <c r="A1097" s="183" t="s">
        <v>1901</v>
      </c>
      <c r="B1097" s="177">
        <v>2019</v>
      </c>
      <c r="C1097" s="178" t="s">
        <v>1902</v>
      </c>
      <c r="D1097" s="177">
        <v>1</v>
      </c>
      <c r="E1097" s="179">
        <v>33787</v>
      </c>
      <c r="F1097" s="179">
        <v>2922</v>
      </c>
      <c r="G1097" s="179">
        <v>0</v>
      </c>
      <c r="H1097" s="179">
        <v>0</v>
      </c>
      <c r="I1097" s="179">
        <v>0</v>
      </c>
      <c r="J1097" s="179">
        <v>0</v>
      </c>
      <c r="K1097" s="180">
        <v>0</v>
      </c>
      <c r="L1097" s="180">
        <v>0</v>
      </c>
      <c r="M1097" s="52">
        <f t="shared" si="34"/>
        <v>36709</v>
      </c>
      <c r="N1097" s="181" t="s">
        <v>1854</v>
      </c>
      <c r="O1097" s="177"/>
      <c r="P1097" s="182">
        <v>43405</v>
      </c>
    </row>
    <row r="1098" spans="1:16" ht="27.75" customHeight="1">
      <c r="A1098" s="183" t="s">
        <v>1996</v>
      </c>
      <c r="B1098" s="177">
        <v>2019</v>
      </c>
      <c r="C1098" s="178" t="s">
        <v>1997</v>
      </c>
      <c r="D1098" s="177">
        <v>3</v>
      </c>
      <c r="E1098" s="179">
        <v>67036</v>
      </c>
      <c r="F1098" s="179">
        <v>2352</v>
      </c>
      <c r="G1098" s="179">
        <v>0</v>
      </c>
      <c r="H1098" s="179">
        <v>0</v>
      </c>
      <c r="I1098" s="179">
        <v>0</v>
      </c>
      <c r="J1098" s="179">
        <v>0</v>
      </c>
      <c r="K1098" s="180">
        <v>0</v>
      </c>
      <c r="L1098" s="180">
        <v>0</v>
      </c>
      <c r="M1098" s="52">
        <f t="shared" si="34"/>
        <v>69388</v>
      </c>
      <c r="N1098" s="181" t="s">
        <v>1993</v>
      </c>
      <c r="O1098" s="177"/>
      <c r="P1098" s="182">
        <v>43637</v>
      </c>
    </row>
    <row r="1099" spans="1:16" ht="27.75" customHeight="1">
      <c r="A1099" s="183" t="s">
        <v>1998</v>
      </c>
      <c r="B1099" s="177">
        <v>2019</v>
      </c>
      <c r="C1099" s="178" t="s">
        <v>1999</v>
      </c>
      <c r="D1099" s="177">
        <v>3</v>
      </c>
      <c r="E1099" s="179">
        <v>57140</v>
      </c>
      <c r="F1099" s="179">
        <v>2005</v>
      </c>
      <c r="G1099" s="179">
        <v>0</v>
      </c>
      <c r="H1099" s="179">
        <v>0</v>
      </c>
      <c r="I1099" s="179">
        <v>0</v>
      </c>
      <c r="J1099" s="179">
        <v>0</v>
      </c>
      <c r="K1099" s="180">
        <v>0</v>
      </c>
      <c r="L1099" s="180">
        <v>0</v>
      </c>
      <c r="M1099" s="52">
        <f t="shared" si="34"/>
        <v>59145</v>
      </c>
      <c r="N1099" s="181" t="s">
        <v>1993</v>
      </c>
      <c r="O1099" s="177"/>
      <c r="P1099" s="182">
        <v>43637</v>
      </c>
    </row>
    <row r="1100" spans="1:16" ht="27.75" customHeight="1">
      <c r="A1100" s="183" t="s">
        <v>1942</v>
      </c>
      <c r="B1100" s="177">
        <v>2019</v>
      </c>
      <c r="C1100" s="178" t="s">
        <v>1943</v>
      </c>
      <c r="D1100" s="177">
        <v>3</v>
      </c>
      <c r="E1100" s="179">
        <v>23970</v>
      </c>
      <c r="F1100" s="179">
        <v>2210</v>
      </c>
      <c r="G1100" s="179">
        <v>0</v>
      </c>
      <c r="H1100" s="179">
        <v>0</v>
      </c>
      <c r="I1100" s="179">
        <v>0</v>
      </c>
      <c r="J1100" s="179">
        <v>0</v>
      </c>
      <c r="K1100" s="180">
        <v>0</v>
      </c>
      <c r="L1100" s="180">
        <v>0</v>
      </c>
      <c r="M1100" s="52">
        <f t="shared" si="34"/>
        <v>26180</v>
      </c>
      <c r="N1100" s="181" t="s">
        <v>1912</v>
      </c>
      <c r="O1100" s="177"/>
      <c r="P1100" s="182">
        <v>43550</v>
      </c>
    </row>
    <row r="1101" spans="1:16" ht="14.25" customHeight="1">
      <c r="A1101" s="183" t="s">
        <v>1951</v>
      </c>
      <c r="B1101" s="177">
        <v>2019</v>
      </c>
      <c r="C1101" s="178" t="s">
        <v>1952</v>
      </c>
      <c r="D1101" s="177">
        <v>1</v>
      </c>
      <c r="E1101" s="179">
        <v>462</v>
      </c>
      <c r="F1101" s="179">
        <v>26</v>
      </c>
      <c r="G1101" s="179">
        <v>89</v>
      </c>
      <c r="H1101" s="179">
        <v>0</v>
      </c>
      <c r="I1101" s="179">
        <v>0</v>
      </c>
      <c r="J1101" s="179">
        <v>0</v>
      </c>
      <c r="K1101" s="180">
        <v>0</v>
      </c>
      <c r="L1101" s="180">
        <v>0</v>
      </c>
      <c r="M1101" s="52">
        <f t="shared" si="34"/>
        <v>577</v>
      </c>
      <c r="N1101" s="181" t="s">
        <v>1953</v>
      </c>
      <c r="O1101" s="177"/>
      <c r="P1101" s="182">
        <v>43378</v>
      </c>
    </row>
    <row r="1102" spans="1:16" ht="13.5" customHeight="1">
      <c r="A1102" s="183" t="s">
        <v>61</v>
      </c>
      <c r="B1102" s="177">
        <v>2019</v>
      </c>
      <c r="C1102" s="178" t="s">
        <v>1897</v>
      </c>
      <c r="D1102" s="177">
        <v>1</v>
      </c>
      <c r="E1102" s="179">
        <v>8697</v>
      </c>
      <c r="F1102" s="179">
        <v>345</v>
      </c>
      <c r="G1102" s="179">
        <v>0</v>
      </c>
      <c r="H1102" s="179">
        <v>0</v>
      </c>
      <c r="I1102" s="179">
        <v>0</v>
      </c>
      <c r="J1102" s="179">
        <v>0</v>
      </c>
      <c r="K1102" s="180">
        <v>0</v>
      </c>
      <c r="L1102" s="180"/>
      <c r="M1102" s="52">
        <f t="shared" si="34"/>
        <v>9042</v>
      </c>
      <c r="N1102" s="181" t="s">
        <v>1898</v>
      </c>
      <c r="O1102" s="177"/>
      <c r="P1102" s="182">
        <v>43530</v>
      </c>
    </row>
    <row r="1103" spans="1:16" ht="13.5" customHeight="1">
      <c r="A1103" s="183" t="s">
        <v>1914</v>
      </c>
      <c r="B1103" s="177">
        <v>2019</v>
      </c>
      <c r="C1103" s="178" t="s">
        <v>1915</v>
      </c>
      <c r="D1103" s="177">
        <v>1</v>
      </c>
      <c r="E1103" s="179">
        <v>6288</v>
      </c>
      <c r="F1103" s="179">
        <v>316</v>
      </c>
      <c r="G1103" s="179">
        <v>0</v>
      </c>
      <c r="H1103" s="179">
        <v>0</v>
      </c>
      <c r="I1103" s="179">
        <v>0</v>
      </c>
      <c r="J1103" s="179">
        <v>0</v>
      </c>
      <c r="K1103" s="180">
        <v>0</v>
      </c>
      <c r="L1103" s="180">
        <v>0</v>
      </c>
      <c r="M1103" s="52">
        <f t="shared" si="34"/>
        <v>6604</v>
      </c>
      <c r="N1103" s="181" t="s">
        <v>1916</v>
      </c>
      <c r="O1103" s="177"/>
      <c r="P1103" s="182">
        <v>43535</v>
      </c>
    </row>
    <row r="1104" spans="1:16" ht="13.5" customHeight="1">
      <c r="A1104" s="183" t="s">
        <v>1339</v>
      </c>
      <c r="B1104" s="177">
        <v>2019</v>
      </c>
      <c r="C1104" s="178" t="s">
        <v>1913</v>
      </c>
      <c r="D1104" s="177">
        <v>1</v>
      </c>
      <c r="E1104" s="179">
        <v>5163</v>
      </c>
      <c r="F1104" s="179">
        <v>291</v>
      </c>
      <c r="G1104" s="179">
        <v>0</v>
      </c>
      <c r="H1104" s="179">
        <v>0</v>
      </c>
      <c r="I1104" s="179">
        <v>0</v>
      </c>
      <c r="J1104" s="179">
        <v>0</v>
      </c>
      <c r="K1104" s="180">
        <v>0</v>
      </c>
      <c r="L1104" s="180">
        <v>0</v>
      </c>
      <c r="M1104" s="52">
        <f t="shared" si="34"/>
        <v>5454</v>
      </c>
      <c r="N1104" s="181" t="s">
        <v>1912</v>
      </c>
      <c r="O1104" s="177"/>
      <c r="P1104" s="182">
        <v>43550</v>
      </c>
    </row>
    <row r="1105" spans="1:16" ht="13.5" customHeight="1">
      <c r="A1105" s="183" t="s">
        <v>1959</v>
      </c>
      <c r="B1105" s="177">
        <v>2019</v>
      </c>
      <c r="C1105" s="178" t="s">
        <v>1960</v>
      </c>
      <c r="D1105" s="177">
        <v>1</v>
      </c>
      <c r="E1105" s="179">
        <v>671151</v>
      </c>
      <c r="F1105" s="179">
        <v>14384</v>
      </c>
      <c r="G1105" s="179">
        <v>0</v>
      </c>
      <c r="H1105" s="179">
        <v>0</v>
      </c>
      <c r="I1105" s="179">
        <v>0</v>
      </c>
      <c r="J1105" s="179">
        <v>0</v>
      </c>
      <c r="K1105" s="180">
        <v>0</v>
      </c>
      <c r="L1105" s="180">
        <v>0</v>
      </c>
      <c r="M1105" s="52">
        <f t="shared" si="34"/>
        <v>685535</v>
      </c>
      <c r="N1105" s="181" t="s">
        <v>1961</v>
      </c>
      <c r="O1105" s="177"/>
      <c r="P1105" s="182">
        <v>43567</v>
      </c>
    </row>
    <row r="1106" spans="1:16" ht="13.5" customHeight="1">
      <c r="A1106" s="183" t="s">
        <v>2089</v>
      </c>
      <c r="B1106" s="177">
        <v>2019</v>
      </c>
      <c r="C1106" s="178" t="s">
        <v>2090</v>
      </c>
      <c r="D1106" s="177">
        <v>1</v>
      </c>
      <c r="E1106" s="179">
        <v>6230</v>
      </c>
      <c r="F1106" s="179">
        <v>138</v>
      </c>
      <c r="G1106" s="179">
        <v>0</v>
      </c>
      <c r="H1106" s="179">
        <v>0</v>
      </c>
      <c r="I1106" s="179">
        <v>0</v>
      </c>
      <c r="J1106" s="179">
        <v>0</v>
      </c>
      <c r="K1106" s="180">
        <v>0</v>
      </c>
      <c r="L1106" s="180">
        <v>0</v>
      </c>
      <c r="M1106" s="52">
        <f t="shared" si="34"/>
        <v>6368</v>
      </c>
      <c r="N1106" s="181" t="s">
        <v>1961</v>
      </c>
      <c r="O1106" s="177"/>
      <c r="P1106" s="182">
        <v>43514</v>
      </c>
    </row>
    <row r="1107" spans="1:16" s="15" customFormat="1" ht="13.5" customHeight="1">
      <c r="A1107" s="53" t="s">
        <v>1574</v>
      </c>
      <c r="B1107" s="37">
        <v>2019</v>
      </c>
      <c r="C1107" s="37" t="s">
        <v>1870</v>
      </c>
      <c r="D1107" s="61">
        <v>1</v>
      </c>
      <c r="E1107" s="52">
        <v>43716</v>
      </c>
      <c r="F1107" s="52">
        <v>5328.98</v>
      </c>
      <c r="G1107" s="52">
        <v>19421.49</v>
      </c>
      <c r="H1107" s="52">
        <v>0</v>
      </c>
      <c r="I1107" s="52">
        <v>0</v>
      </c>
      <c r="J1107" s="52">
        <v>0</v>
      </c>
      <c r="K1107" s="55">
        <v>0</v>
      </c>
      <c r="L1107" s="55">
        <v>0</v>
      </c>
      <c r="M1107" s="52">
        <f t="shared" si="34"/>
        <v>68466.47</v>
      </c>
      <c r="N1107" s="56"/>
      <c r="O1107" s="61" t="s">
        <v>1865</v>
      </c>
      <c r="P1107" s="117">
        <v>43447</v>
      </c>
    </row>
    <row r="1108" spans="1:16" s="15" customFormat="1" ht="13.5" customHeight="1">
      <c r="A1108" s="53" t="s">
        <v>1574</v>
      </c>
      <c r="B1108" s="37">
        <v>2019</v>
      </c>
      <c r="C1108" s="37" t="s">
        <v>1870</v>
      </c>
      <c r="D1108" s="61">
        <v>1</v>
      </c>
      <c r="E1108" s="52">
        <v>0</v>
      </c>
      <c r="F1108" s="52">
        <v>1424.53</v>
      </c>
      <c r="G1108" s="52">
        <v>0</v>
      </c>
      <c r="H1108" s="52">
        <v>0</v>
      </c>
      <c r="I1108" s="52">
        <v>0</v>
      </c>
      <c r="J1108" s="52">
        <v>0</v>
      </c>
      <c r="K1108" s="55">
        <v>0</v>
      </c>
      <c r="L1108" s="55">
        <v>0</v>
      </c>
      <c r="M1108" s="52">
        <f>SUM(E1108:L1108)</f>
        <v>1424.53</v>
      </c>
      <c r="N1108" s="56"/>
      <c r="O1108" s="61" t="s">
        <v>1865</v>
      </c>
      <c r="P1108" s="117">
        <v>43565</v>
      </c>
    </row>
    <row r="1109" spans="1:16" s="15" customFormat="1" ht="13.5" customHeight="1">
      <c r="A1109" s="53" t="s">
        <v>2085</v>
      </c>
      <c r="B1109" s="37">
        <v>2019</v>
      </c>
      <c r="C1109" s="37" t="s">
        <v>2086</v>
      </c>
      <c r="D1109" s="61">
        <v>1</v>
      </c>
      <c r="E1109" s="52">
        <v>23397</v>
      </c>
      <c r="F1109" s="52">
        <v>1812</v>
      </c>
      <c r="G1109" s="52">
        <v>0</v>
      </c>
      <c r="H1109" s="52">
        <v>0</v>
      </c>
      <c r="I1109" s="52">
        <v>0</v>
      </c>
      <c r="J1109" s="52">
        <v>0</v>
      </c>
      <c r="K1109" s="55">
        <v>0</v>
      </c>
      <c r="L1109" s="55">
        <v>0</v>
      </c>
      <c r="M1109" s="52">
        <f>SUM(E1109:L1109)</f>
        <v>25209</v>
      </c>
      <c r="N1109" s="56" t="s">
        <v>1961</v>
      </c>
      <c r="O1109" s="61"/>
      <c r="P1109" s="117">
        <v>43514</v>
      </c>
    </row>
    <row r="1110" spans="1:16" s="15" customFormat="1" ht="13.5" customHeight="1">
      <c r="A1110" s="53" t="s">
        <v>1625</v>
      </c>
      <c r="B1110" s="37">
        <v>2019</v>
      </c>
      <c r="C1110" s="37" t="s">
        <v>1934</v>
      </c>
      <c r="D1110" s="61">
        <v>1</v>
      </c>
      <c r="E1110" s="52">
        <v>5118</v>
      </c>
      <c r="F1110" s="52">
        <v>289</v>
      </c>
      <c r="G1110" s="52">
        <v>0</v>
      </c>
      <c r="H1110" s="52">
        <v>0</v>
      </c>
      <c r="I1110" s="52">
        <v>0</v>
      </c>
      <c r="J1110" s="52">
        <v>0</v>
      </c>
      <c r="K1110" s="55">
        <v>0</v>
      </c>
      <c r="L1110" s="55">
        <v>0</v>
      </c>
      <c r="M1110" s="52">
        <f>SUM(E1110:L1110)</f>
        <v>5407</v>
      </c>
      <c r="N1110" s="56" t="s">
        <v>1933</v>
      </c>
      <c r="O1110" s="61"/>
      <c r="P1110" s="117">
        <v>43557</v>
      </c>
    </row>
    <row r="1111" spans="1:16" s="15" customFormat="1" ht="27" customHeight="1">
      <c r="A1111" s="53" t="s">
        <v>2067</v>
      </c>
      <c r="B1111" s="37">
        <v>2019</v>
      </c>
      <c r="C1111" s="37" t="s">
        <v>2076</v>
      </c>
      <c r="D1111" s="61">
        <v>3</v>
      </c>
      <c r="E1111" s="52">
        <v>8376</v>
      </c>
      <c r="F1111" s="52">
        <v>301</v>
      </c>
      <c r="G1111" s="52">
        <v>0</v>
      </c>
      <c r="H1111" s="52">
        <v>0</v>
      </c>
      <c r="I1111" s="52">
        <v>0</v>
      </c>
      <c r="J1111" s="52">
        <v>0</v>
      </c>
      <c r="K1111" s="55">
        <v>0</v>
      </c>
      <c r="L1111" s="55">
        <v>0</v>
      </c>
      <c r="M1111" s="52">
        <f>SUM(E1111:L1111)</f>
        <v>8677</v>
      </c>
      <c r="N1111" s="56" t="s">
        <v>1790</v>
      </c>
      <c r="O1111" s="61"/>
      <c r="P1111" s="117">
        <v>43668</v>
      </c>
    </row>
    <row r="1112" spans="1:16" s="15" customFormat="1" ht="18" customHeight="1">
      <c r="A1112" s="53" t="s">
        <v>2098</v>
      </c>
      <c r="B1112" s="37">
        <v>2019</v>
      </c>
      <c r="C1112" s="37" t="s">
        <v>2099</v>
      </c>
      <c r="D1112" s="61">
        <v>1</v>
      </c>
      <c r="E1112" s="52">
        <v>19134</v>
      </c>
      <c r="F1112" s="52">
        <v>1191</v>
      </c>
      <c r="G1112" s="52">
        <v>0</v>
      </c>
      <c r="H1112" s="52">
        <v>0</v>
      </c>
      <c r="I1112" s="52">
        <v>0</v>
      </c>
      <c r="J1112" s="52">
        <v>0</v>
      </c>
      <c r="K1112" s="55">
        <v>0</v>
      </c>
      <c r="L1112" s="55">
        <v>0</v>
      </c>
      <c r="M1112" s="52">
        <f>SUM(E1112:L1112)</f>
        <v>20325</v>
      </c>
      <c r="N1112" s="56" t="s">
        <v>2100</v>
      </c>
      <c r="O1112" s="61"/>
      <c r="P1112" s="117">
        <v>43731</v>
      </c>
    </row>
    <row r="1113" spans="1:16" s="15" customFormat="1" ht="13.5" customHeight="1">
      <c r="A1113" s="53" t="s">
        <v>1871</v>
      </c>
      <c r="B1113" s="37">
        <v>2019</v>
      </c>
      <c r="C1113" s="37" t="s">
        <v>1872</v>
      </c>
      <c r="D1113" s="61">
        <v>1</v>
      </c>
      <c r="E1113" s="52">
        <v>20571</v>
      </c>
      <c r="F1113" s="52">
        <v>2507.6</v>
      </c>
      <c r="G1113" s="52">
        <v>9139.02</v>
      </c>
      <c r="H1113" s="52">
        <v>0</v>
      </c>
      <c r="I1113" s="52">
        <v>0</v>
      </c>
      <c r="J1113" s="52">
        <v>0</v>
      </c>
      <c r="K1113" s="55">
        <v>0</v>
      </c>
      <c r="L1113" s="55"/>
      <c r="M1113" s="52">
        <f t="shared" si="34"/>
        <v>32217.62</v>
      </c>
      <c r="N1113" s="56"/>
      <c r="O1113" s="61" t="s">
        <v>1865</v>
      </c>
      <c r="P1113" s="117">
        <v>43447</v>
      </c>
    </row>
    <row r="1114" spans="1:16" s="15" customFormat="1" ht="13.5" customHeight="1">
      <c r="A1114" s="53" t="s">
        <v>1871</v>
      </c>
      <c r="B1114" s="37">
        <v>2019</v>
      </c>
      <c r="C1114" s="37" t="s">
        <v>1872</v>
      </c>
      <c r="D1114" s="61">
        <v>1</v>
      </c>
      <c r="E1114" s="52">
        <v>0</v>
      </c>
      <c r="F1114" s="52">
        <v>670.38</v>
      </c>
      <c r="G1114" s="52">
        <v>0</v>
      </c>
      <c r="H1114" s="52">
        <v>0</v>
      </c>
      <c r="I1114" s="52">
        <v>0</v>
      </c>
      <c r="J1114" s="52">
        <v>0</v>
      </c>
      <c r="K1114" s="55">
        <v>0</v>
      </c>
      <c r="L1114" s="55"/>
      <c r="M1114" s="52">
        <f>SUM(E1114:L1114)</f>
        <v>670.38</v>
      </c>
      <c r="N1114" s="56"/>
      <c r="O1114" s="61" t="s">
        <v>1865</v>
      </c>
      <c r="P1114" s="117">
        <v>43565</v>
      </c>
    </row>
    <row r="1115" spans="1:16" s="15" customFormat="1" ht="46.5" customHeight="1">
      <c r="A1115" s="53" t="s">
        <v>1576</v>
      </c>
      <c r="B1115" s="37">
        <v>2019</v>
      </c>
      <c r="C1115" s="37" t="s">
        <v>1920</v>
      </c>
      <c r="D1115" s="61">
        <v>13</v>
      </c>
      <c r="E1115" s="52">
        <v>14301</v>
      </c>
      <c r="F1115" s="52">
        <v>721</v>
      </c>
      <c r="G1115" s="52">
        <v>0</v>
      </c>
      <c r="H1115" s="52">
        <v>0</v>
      </c>
      <c r="I1115" s="52">
        <v>0</v>
      </c>
      <c r="J1115" s="52">
        <v>0</v>
      </c>
      <c r="K1115" s="55">
        <v>0</v>
      </c>
      <c r="L1115" s="55">
        <v>0</v>
      </c>
      <c r="M1115" s="52">
        <f t="shared" si="34"/>
        <v>15022</v>
      </c>
      <c r="N1115" s="56" t="s">
        <v>1912</v>
      </c>
      <c r="O1115" s="61"/>
      <c r="P1115" s="117">
        <v>43550</v>
      </c>
    </row>
    <row r="1116" spans="1:16" s="15" customFormat="1" ht="15" customHeight="1">
      <c r="A1116" s="53" t="s">
        <v>2017</v>
      </c>
      <c r="B1116" s="37">
        <v>2019</v>
      </c>
      <c r="C1116" s="37" t="s">
        <v>2018</v>
      </c>
      <c r="D1116" s="61">
        <v>1</v>
      </c>
      <c r="E1116" s="52">
        <v>174750</v>
      </c>
      <c r="F1116" s="52">
        <v>7772</v>
      </c>
      <c r="G1116" s="52">
        <v>0</v>
      </c>
      <c r="H1116" s="52">
        <v>0</v>
      </c>
      <c r="I1116" s="52">
        <v>0</v>
      </c>
      <c r="J1116" s="52">
        <v>0</v>
      </c>
      <c r="K1116" s="55">
        <v>0</v>
      </c>
      <c r="L1116" s="55">
        <v>0</v>
      </c>
      <c r="M1116" s="52">
        <f t="shared" si="34"/>
        <v>182522</v>
      </c>
      <c r="N1116" s="56" t="s">
        <v>1784</v>
      </c>
      <c r="O1116" s="61"/>
      <c r="P1116" s="117">
        <v>43635</v>
      </c>
    </row>
    <row r="1117" spans="1:16" s="15" customFormat="1" ht="13.5" customHeight="1">
      <c r="A1117" s="53" t="s">
        <v>1925</v>
      </c>
      <c r="B1117" s="37">
        <v>2019</v>
      </c>
      <c r="C1117" s="37" t="s">
        <v>1927</v>
      </c>
      <c r="D1117" s="61">
        <v>1</v>
      </c>
      <c r="E1117" s="52">
        <v>9537</v>
      </c>
      <c r="F1117" s="52">
        <v>538</v>
      </c>
      <c r="G1117" s="52">
        <v>0</v>
      </c>
      <c r="H1117" s="52">
        <v>0</v>
      </c>
      <c r="I1117" s="52">
        <v>0</v>
      </c>
      <c r="J1117" s="52">
        <v>0</v>
      </c>
      <c r="K1117" s="55">
        <v>0</v>
      </c>
      <c r="L1117" s="55">
        <v>0</v>
      </c>
      <c r="M1117" s="52">
        <f t="shared" si="34"/>
        <v>10075</v>
      </c>
      <c r="N1117" s="56" t="s">
        <v>1912</v>
      </c>
      <c r="O1117" s="61"/>
      <c r="P1117" s="117">
        <v>43550</v>
      </c>
    </row>
    <row r="1118" spans="1:16" s="15" customFormat="1" ht="13.5" customHeight="1">
      <c r="A1118" s="53" t="s">
        <v>1994</v>
      </c>
      <c r="B1118" s="37">
        <v>2019</v>
      </c>
      <c r="C1118" s="37" t="s">
        <v>1995</v>
      </c>
      <c r="D1118" s="61">
        <v>1</v>
      </c>
      <c r="E1118" s="52">
        <v>8372</v>
      </c>
      <c r="F1118" s="52">
        <v>294</v>
      </c>
      <c r="G1118" s="52">
        <v>8666</v>
      </c>
      <c r="H1118" s="52">
        <v>0</v>
      </c>
      <c r="I1118" s="52">
        <v>0</v>
      </c>
      <c r="J1118" s="52">
        <v>0</v>
      </c>
      <c r="K1118" s="55">
        <v>0</v>
      </c>
      <c r="L1118" s="55">
        <v>0</v>
      </c>
      <c r="M1118" s="52">
        <f t="shared" si="34"/>
        <v>17332</v>
      </c>
      <c r="N1118" s="56" t="s">
        <v>1993</v>
      </c>
      <c r="O1118" s="61"/>
      <c r="P1118" s="117">
        <v>43637</v>
      </c>
    </row>
    <row r="1119" spans="1:16" s="208" customFormat="1" ht="22.5" customHeight="1">
      <c r="A1119" s="37" t="s">
        <v>2087</v>
      </c>
      <c r="B1119" s="37">
        <v>2019</v>
      </c>
      <c r="C1119" s="37" t="s">
        <v>2088</v>
      </c>
      <c r="D1119" s="61">
        <v>3</v>
      </c>
      <c r="E1119" s="55">
        <v>294469</v>
      </c>
      <c r="F1119" s="55">
        <v>15393</v>
      </c>
      <c r="G1119" s="55">
        <v>0</v>
      </c>
      <c r="H1119" s="55">
        <v>0</v>
      </c>
      <c r="I1119" s="55">
        <v>0</v>
      </c>
      <c r="J1119" s="55">
        <v>0</v>
      </c>
      <c r="K1119" s="55">
        <v>0</v>
      </c>
      <c r="L1119" s="55">
        <v>0</v>
      </c>
      <c r="M1119" s="55">
        <f t="shared" si="34"/>
        <v>309862</v>
      </c>
      <c r="N1119" s="61" t="s">
        <v>1961</v>
      </c>
      <c r="O1119" s="61"/>
      <c r="P1119" s="117">
        <v>43514</v>
      </c>
    </row>
    <row r="1120" spans="1:16" s="15" customFormat="1" ht="13.5" customHeight="1">
      <c r="A1120" s="53" t="s">
        <v>2006</v>
      </c>
      <c r="B1120" s="37">
        <v>2019</v>
      </c>
      <c r="C1120" s="37" t="s">
        <v>2007</v>
      </c>
      <c r="D1120" s="61">
        <v>1</v>
      </c>
      <c r="E1120" s="52">
        <v>2888</v>
      </c>
      <c r="F1120" s="52">
        <v>249</v>
      </c>
      <c r="G1120" s="52">
        <v>0</v>
      </c>
      <c r="H1120" s="52">
        <v>0</v>
      </c>
      <c r="I1120" s="52">
        <v>0</v>
      </c>
      <c r="J1120" s="52">
        <v>0</v>
      </c>
      <c r="K1120" s="55">
        <v>0</v>
      </c>
      <c r="L1120" s="55">
        <v>0</v>
      </c>
      <c r="M1120" s="52">
        <f t="shared" si="34"/>
        <v>3137</v>
      </c>
      <c r="N1120" s="56" t="s">
        <v>1740</v>
      </c>
      <c r="O1120" s="61"/>
      <c r="P1120" s="117">
        <v>43636</v>
      </c>
    </row>
    <row r="1121" spans="1:16" s="15" customFormat="1" ht="15.75" customHeight="1">
      <c r="A1121" s="53" t="s">
        <v>1531</v>
      </c>
      <c r="B1121" s="37">
        <v>2019</v>
      </c>
      <c r="C1121" s="37" t="s">
        <v>2008</v>
      </c>
      <c r="D1121" s="61">
        <v>1</v>
      </c>
      <c r="E1121" s="52">
        <v>6561</v>
      </c>
      <c r="F1121" s="52">
        <v>381</v>
      </c>
      <c r="G1121" s="52">
        <v>0</v>
      </c>
      <c r="H1121" s="52">
        <v>0</v>
      </c>
      <c r="I1121" s="52">
        <v>0</v>
      </c>
      <c r="J1121" s="52">
        <v>0</v>
      </c>
      <c r="K1121" s="55">
        <v>0</v>
      </c>
      <c r="L1121" s="55">
        <v>0</v>
      </c>
      <c r="M1121" s="52">
        <f t="shared" si="34"/>
        <v>6942</v>
      </c>
      <c r="N1121" s="56" t="s">
        <v>2009</v>
      </c>
      <c r="O1121" s="61"/>
      <c r="P1121" s="117">
        <v>43635</v>
      </c>
    </row>
    <row r="1122" spans="1:16" s="15" customFormat="1" ht="29.25" customHeight="1">
      <c r="A1122" s="53" t="s">
        <v>2023</v>
      </c>
      <c r="B1122" s="37">
        <v>2019</v>
      </c>
      <c r="C1122" s="37" t="s">
        <v>2070</v>
      </c>
      <c r="D1122" s="61">
        <v>3</v>
      </c>
      <c r="E1122" s="52">
        <v>428073</v>
      </c>
      <c r="F1122" s="52">
        <v>27143</v>
      </c>
      <c r="G1122" s="52">
        <v>0</v>
      </c>
      <c r="H1122" s="52">
        <v>0</v>
      </c>
      <c r="I1122" s="52">
        <v>0</v>
      </c>
      <c r="J1122" s="52">
        <v>0</v>
      </c>
      <c r="K1122" s="55">
        <v>0</v>
      </c>
      <c r="L1122" s="55">
        <v>0</v>
      </c>
      <c r="M1122" s="52">
        <f t="shared" si="34"/>
        <v>455216</v>
      </c>
      <c r="N1122" s="56" t="s">
        <v>2024</v>
      </c>
      <c r="O1122" s="61"/>
      <c r="P1122" s="117">
        <v>43614</v>
      </c>
    </row>
    <row r="1123" spans="1:16" s="15" customFormat="1" ht="13.5" customHeight="1">
      <c r="A1123" s="53" t="s">
        <v>1985</v>
      </c>
      <c r="B1123" s="37">
        <v>2019</v>
      </c>
      <c r="C1123" s="37" t="s">
        <v>1986</v>
      </c>
      <c r="D1123" s="61">
        <v>1</v>
      </c>
      <c r="E1123" s="52">
        <v>26344</v>
      </c>
      <c r="F1123" s="52">
        <v>1421</v>
      </c>
      <c r="G1123" s="52">
        <v>0</v>
      </c>
      <c r="H1123" s="52">
        <v>0</v>
      </c>
      <c r="I1123" s="52">
        <v>0</v>
      </c>
      <c r="J1123" s="52">
        <v>0</v>
      </c>
      <c r="K1123" s="55">
        <v>0</v>
      </c>
      <c r="L1123" s="55">
        <v>0</v>
      </c>
      <c r="M1123" s="52">
        <f t="shared" si="34"/>
        <v>27765</v>
      </c>
      <c r="N1123" s="56" t="s">
        <v>1987</v>
      </c>
      <c r="O1123" s="61"/>
      <c r="P1123" s="117">
        <v>43599</v>
      </c>
    </row>
    <row r="1124" spans="1:16" s="15" customFormat="1" ht="13.5" customHeight="1">
      <c r="A1124" s="53" t="s">
        <v>1903</v>
      </c>
      <c r="B1124" s="37">
        <v>2019</v>
      </c>
      <c r="C1124" s="37" t="s">
        <v>1904</v>
      </c>
      <c r="D1124" s="61">
        <v>1</v>
      </c>
      <c r="E1124" s="52">
        <v>82270</v>
      </c>
      <c r="F1124" s="52">
        <v>4702</v>
      </c>
      <c r="G1124" s="52">
        <v>14817</v>
      </c>
      <c r="H1124" s="52">
        <v>0</v>
      </c>
      <c r="I1124" s="52">
        <v>0</v>
      </c>
      <c r="J1124" s="52">
        <v>0</v>
      </c>
      <c r="K1124" s="55">
        <v>0</v>
      </c>
      <c r="L1124" s="55">
        <v>0</v>
      </c>
      <c r="M1124" s="52">
        <f t="shared" si="34"/>
        <v>101789</v>
      </c>
      <c r="N1124" s="56" t="s">
        <v>1905</v>
      </c>
      <c r="O1124" s="61"/>
      <c r="P1124" s="117">
        <v>43362</v>
      </c>
    </row>
    <row r="1125" spans="1:16" s="15" customFormat="1" ht="26.25" customHeight="1">
      <c r="A1125" s="53" t="s">
        <v>1889</v>
      </c>
      <c r="B1125" s="37">
        <v>2019</v>
      </c>
      <c r="C1125" s="37" t="s">
        <v>1890</v>
      </c>
      <c r="D1125" s="61">
        <v>3</v>
      </c>
      <c r="E1125" s="52">
        <v>200976</v>
      </c>
      <c r="F1125" s="52">
        <v>10251</v>
      </c>
      <c r="G1125" s="52">
        <v>0</v>
      </c>
      <c r="H1125" s="52">
        <v>0</v>
      </c>
      <c r="I1125" s="52">
        <v>0</v>
      </c>
      <c r="J1125" s="52">
        <v>0</v>
      </c>
      <c r="K1125" s="55">
        <v>0</v>
      </c>
      <c r="L1125" s="55">
        <v>0</v>
      </c>
      <c r="M1125" s="52">
        <f t="shared" si="34"/>
        <v>211227</v>
      </c>
      <c r="N1125" s="56" t="s">
        <v>1891</v>
      </c>
      <c r="O1125" s="61"/>
      <c r="P1125" s="117">
        <v>43495</v>
      </c>
    </row>
    <row r="1126" spans="1:16" s="15" customFormat="1" ht="15.75" customHeight="1">
      <c r="A1126" s="53" t="s">
        <v>2045</v>
      </c>
      <c r="B1126" s="37">
        <v>2019</v>
      </c>
      <c r="C1126" s="37" t="s">
        <v>2046</v>
      </c>
      <c r="D1126" s="61">
        <v>1</v>
      </c>
      <c r="E1126" s="52">
        <v>7709</v>
      </c>
      <c r="F1126" s="52">
        <v>534</v>
      </c>
      <c r="G1126" s="52"/>
      <c r="H1126" s="52">
        <v>0</v>
      </c>
      <c r="I1126" s="52">
        <v>0</v>
      </c>
      <c r="J1126" s="52">
        <v>0</v>
      </c>
      <c r="K1126" s="55">
        <v>0</v>
      </c>
      <c r="L1126" s="55">
        <v>0</v>
      </c>
      <c r="M1126" s="52">
        <f t="shared" si="34"/>
        <v>8243</v>
      </c>
      <c r="N1126" s="56" t="s">
        <v>2047</v>
      </c>
      <c r="O1126" s="61"/>
      <c r="P1126" s="117">
        <v>43633</v>
      </c>
    </row>
    <row r="1127" spans="1:16" s="15" customFormat="1" ht="15.75" customHeight="1">
      <c r="A1127" s="53" t="s">
        <v>84</v>
      </c>
      <c r="B1127" s="37">
        <v>2019</v>
      </c>
      <c r="C1127" s="37" t="s">
        <v>2058</v>
      </c>
      <c r="D1127" s="61">
        <v>2</v>
      </c>
      <c r="E1127" s="52">
        <v>72362</v>
      </c>
      <c r="F1127" s="52">
        <v>2012</v>
      </c>
      <c r="G1127" s="52">
        <v>0</v>
      </c>
      <c r="H1127" s="52">
        <v>0</v>
      </c>
      <c r="I1127" s="52">
        <v>0</v>
      </c>
      <c r="J1127" s="52">
        <v>0</v>
      </c>
      <c r="K1127" s="55">
        <v>0</v>
      </c>
      <c r="L1127" s="55">
        <v>0</v>
      </c>
      <c r="M1127" s="52">
        <f t="shared" si="34"/>
        <v>74374</v>
      </c>
      <c r="N1127" s="56" t="s">
        <v>2057</v>
      </c>
      <c r="O1127" s="61"/>
      <c r="P1127" s="117">
        <v>43726</v>
      </c>
    </row>
    <row r="1128" spans="1:16" s="15" customFormat="1" ht="45.75" customHeight="1">
      <c r="A1128" s="53" t="s">
        <v>1940</v>
      </c>
      <c r="B1128" s="37">
        <v>2019</v>
      </c>
      <c r="C1128" s="37" t="s">
        <v>1941</v>
      </c>
      <c r="D1128" s="61">
        <v>16</v>
      </c>
      <c r="E1128" s="52">
        <v>161823</v>
      </c>
      <c r="F1128" s="52">
        <v>8917</v>
      </c>
      <c r="G1128" s="52">
        <v>0</v>
      </c>
      <c r="H1128" s="52">
        <v>0</v>
      </c>
      <c r="I1128" s="52">
        <v>0</v>
      </c>
      <c r="J1128" s="52">
        <v>0</v>
      </c>
      <c r="K1128" s="55">
        <v>0</v>
      </c>
      <c r="L1128" s="55">
        <v>0</v>
      </c>
      <c r="M1128" s="52">
        <f t="shared" si="34"/>
        <v>170740</v>
      </c>
      <c r="N1128" s="56" t="s">
        <v>1933</v>
      </c>
      <c r="O1128" s="61"/>
      <c r="P1128" s="117">
        <v>43557</v>
      </c>
    </row>
    <row r="1129" spans="1:16" s="15" customFormat="1" ht="28.5" customHeight="1">
      <c r="A1129" s="37" t="s">
        <v>1954</v>
      </c>
      <c r="B1129" s="37">
        <v>2019</v>
      </c>
      <c r="C1129" s="37" t="s">
        <v>1955</v>
      </c>
      <c r="D1129" s="61">
        <v>1</v>
      </c>
      <c r="E1129" s="52">
        <v>17469</v>
      </c>
      <c r="F1129" s="52">
        <v>1057</v>
      </c>
      <c r="G1129" s="52">
        <v>0</v>
      </c>
      <c r="H1129" s="52">
        <v>0</v>
      </c>
      <c r="I1129" s="52">
        <v>0</v>
      </c>
      <c r="J1129" s="52">
        <v>0</v>
      </c>
      <c r="K1129" s="55">
        <v>0</v>
      </c>
      <c r="L1129" s="55">
        <v>0</v>
      </c>
      <c r="M1129" s="52">
        <f t="shared" si="34"/>
        <v>18526</v>
      </c>
      <c r="N1129" s="56" t="s">
        <v>1956</v>
      </c>
      <c r="O1129" s="61"/>
      <c r="P1129" s="117">
        <v>43567</v>
      </c>
    </row>
    <row r="1130" spans="1:16" s="15" customFormat="1" ht="26.25" customHeight="1">
      <c r="A1130" s="53" t="s">
        <v>1939</v>
      </c>
      <c r="B1130" s="37">
        <v>2019</v>
      </c>
      <c r="C1130" s="37" t="s">
        <v>1972</v>
      </c>
      <c r="D1130" s="61">
        <v>3</v>
      </c>
      <c r="E1130" s="52">
        <v>40360</v>
      </c>
      <c r="F1130" s="52">
        <v>1469</v>
      </c>
      <c r="G1130" s="52">
        <v>0</v>
      </c>
      <c r="H1130" s="52">
        <v>0</v>
      </c>
      <c r="I1130" s="52">
        <v>0</v>
      </c>
      <c r="J1130" s="52">
        <v>0</v>
      </c>
      <c r="K1130" s="55">
        <v>0</v>
      </c>
      <c r="L1130" s="55">
        <v>0</v>
      </c>
      <c r="M1130" s="52">
        <f t="shared" si="34"/>
        <v>41829</v>
      </c>
      <c r="N1130" s="56" t="s">
        <v>1933</v>
      </c>
      <c r="O1130" s="61"/>
      <c r="P1130" s="117">
        <v>43557</v>
      </c>
    </row>
    <row r="1131" spans="1:16" s="15" customFormat="1" ht="26.25" customHeight="1">
      <c r="A1131" s="53" t="s">
        <v>891</v>
      </c>
      <c r="B1131" s="37">
        <v>2019</v>
      </c>
      <c r="C1131" s="37" t="s">
        <v>1981</v>
      </c>
      <c r="D1131" s="61">
        <v>1</v>
      </c>
      <c r="E1131" s="52">
        <v>3018</v>
      </c>
      <c r="F1131" s="52">
        <v>171</v>
      </c>
      <c r="G1131" s="52">
        <v>0</v>
      </c>
      <c r="H1131" s="52">
        <v>0</v>
      </c>
      <c r="I1131" s="52">
        <v>0</v>
      </c>
      <c r="J1131" s="52">
        <v>0</v>
      </c>
      <c r="K1131" s="55">
        <v>0</v>
      </c>
      <c r="L1131" s="55">
        <v>0</v>
      </c>
      <c r="M1131" s="52">
        <f t="shared" si="34"/>
        <v>3189</v>
      </c>
      <c r="N1131" s="56" t="s">
        <v>1933</v>
      </c>
      <c r="O1131" s="61"/>
      <c r="P1131" s="117">
        <v>43557</v>
      </c>
    </row>
    <row r="1132" spans="1:16" s="15" customFormat="1" ht="26.25" customHeight="1">
      <c r="A1132" s="53" t="s">
        <v>809</v>
      </c>
      <c r="B1132" s="37">
        <v>2019</v>
      </c>
      <c r="C1132" s="37" t="s">
        <v>1973</v>
      </c>
      <c r="D1132" s="61">
        <v>3</v>
      </c>
      <c r="E1132" s="52">
        <v>11421</v>
      </c>
      <c r="F1132" s="52">
        <v>646</v>
      </c>
      <c r="G1132" s="52">
        <v>0</v>
      </c>
      <c r="H1132" s="52">
        <v>0</v>
      </c>
      <c r="I1132" s="52">
        <v>0</v>
      </c>
      <c r="J1132" s="52">
        <v>0</v>
      </c>
      <c r="K1132" s="55">
        <v>0</v>
      </c>
      <c r="L1132" s="55">
        <v>0</v>
      </c>
      <c r="M1132" s="52">
        <f t="shared" si="34"/>
        <v>12067</v>
      </c>
      <c r="N1132" s="56" t="s">
        <v>1933</v>
      </c>
      <c r="O1132" s="61"/>
      <c r="P1132" s="117">
        <v>43557</v>
      </c>
    </row>
    <row r="1133" spans="1:16" s="15" customFormat="1" ht="26.25" customHeight="1">
      <c r="A1133" s="53" t="s">
        <v>1937</v>
      </c>
      <c r="B1133" s="37">
        <v>2019</v>
      </c>
      <c r="C1133" s="37" t="s">
        <v>1938</v>
      </c>
      <c r="D1133" s="61">
        <v>4</v>
      </c>
      <c r="E1133" s="52">
        <v>37113</v>
      </c>
      <c r="F1133" s="52">
        <v>2095</v>
      </c>
      <c r="G1133" s="52">
        <v>0</v>
      </c>
      <c r="H1133" s="52">
        <v>0</v>
      </c>
      <c r="I1133" s="52">
        <v>0</v>
      </c>
      <c r="J1133" s="52">
        <v>0</v>
      </c>
      <c r="K1133" s="55">
        <v>0</v>
      </c>
      <c r="L1133" s="55">
        <v>0</v>
      </c>
      <c r="M1133" s="52">
        <f t="shared" si="34"/>
        <v>39208</v>
      </c>
      <c r="N1133" s="56" t="s">
        <v>1933</v>
      </c>
      <c r="O1133" s="61"/>
      <c r="P1133" s="117">
        <v>43557</v>
      </c>
    </row>
    <row r="1134" spans="1:16" s="15" customFormat="1" ht="26.25" customHeight="1">
      <c r="A1134" s="53" t="s">
        <v>2031</v>
      </c>
      <c r="B1134" s="37">
        <v>2019</v>
      </c>
      <c r="C1134" s="37" t="s">
        <v>2032</v>
      </c>
      <c r="D1134" s="61">
        <v>1</v>
      </c>
      <c r="E1134" s="52">
        <v>6322</v>
      </c>
      <c r="F1134" s="52">
        <v>758</v>
      </c>
      <c r="G1134" s="52">
        <v>0</v>
      </c>
      <c r="H1134" s="52">
        <v>0</v>
      </c>
      <c r="I1134" s="52">
        <v>0</v>
      </c>
      <c r="J1134" s="52">
        <v>0</v>
      </c>
      <c r="K1134" s="55">
        <v>0</v>
      </c>
      <c r="L1134" s="55">
        <v>0</v>
      </c>
      <c r="M1134" s="52">
        <f t="shared" si="34"/>
        <v>7080</v>
      </c>
      <c r="N1134" s="56" t="s">
        <v>2033</v>
      </c>
      <c r="O1134" s="61"/>
      <c r="P1134" s="117">
        <v>43539</v>
      </c>
    </row>
    <row r="1135" spans="1:16" s="15" customFormat="1" ht="26.25" customHeight="1">
      <c r="A1135" s="53" t="s">
        <v>2004</v>
      </c>
      <c r="B1135" s="37">
        <v>2019</v>
      </c>
      <c r="C1135" s="37" t="s">
        <v>2005</v>
      </c>
      <c r="D1135" s="61">
        <v>3</v>
      </c>
      <c r="E1135" s="52">
        <v>24773</v>
      </c>
      <c r="F1135" s="52">
        <v>1881</v>
      </c>
      <c r="G1135" s="52">
        <v>0</v>
      </c>
      <c r="H1135" s="52">
        <v>0</v>
      </c>
      <c r="I1135" s="52">
        <v>0</v>
      </c>
      <c r="J1135" s="52">
        <v>0</v>
      </c>
      <c r="K1135" s="55">
        <v>0</v>
      </c>
      <c r="L1135" s="55">
        <v>0</v>
      </c>
      <c r="M1135" s="52">
        <f t="shared" si="34"/>
        <v>26654</v>
      </c>
      <c r="N1135" s="56" t="s">
        <v>1740</v>
      </c>
      <c r="O1135" s="61"/>
      <c r="P1135" s="117">
        <v>43636</v>
      </c>
    </row>
    <row r="1136" spans="1:16" s="15" customFormat="1" ht="26.25" customHeight="1">
      <c r="A1136" s="53" t="s">
        <v>2055</v>
      </c>
      <c r="B1136" s="37">
        <v>2019</v>
      </c>
      <c r="C1136" s="37" t="s">
        <v>2056</v>
      </c>
      <c r="D1136" s="61">
        <v>2</v>
      </c>
      <c r="E1136" s="52">
        <v>57088</v>
      </c>
      <c r="F1136" s="52">
        <v>1381</v>
      </c>
      <c r="G1136" s="52">
        <v>0</v>
      </c>
      <c r="H1136" s="52">
        <v>0</v>
      </c>
      <c r="I1136" s="52">
        <v>0</v>
      </c>
      <c r="J1136" s="52">
        <v>0</v>
      </c>
      <c r="K1136" s="55">
        <v>0</v>
      </c>
      <c r="L1136" s="55">
        <v>0</v>
      </c>
      <c r="M1136" s="52">
        <f t="shared" si="34"/>
        <v>58469</v>
      </c>
      <c r="N1136" s="56" t="s">
        <v>2057</v>
      </c>
      <c r="O1136" s="61"/>
      <c r="P1136" s="117">
        <v>43726</v>
      </c>
    </row>
    <row r="1137" spans="1:16" s="15" customFormat="1" ht="26.25" customHeight="1">
      <c r="A1137" s="53" t="s">
        <v>1921</v>
      </c>
      <c r="B1137" s="37">
        <v>2019</v>
      </c>
      <c r="C1137" s="37" t="s">
        <v>1922</v>
      </c>
      <c r="D1137" s="61">
        <v>3</v>
      </c>
      <c r="E1137" s="52">
        <v>38881</v>
      </c>
      <c r="F1137" s="52">
        <v>2176</v>
      </c>
      <c r="G1137" s="52">
        <v>0</v>
      </c>
      <c r="H1137" s="52">
        <v>0</v>
      </c>
      <c r="I1137" s="52">
        <v>0</v>
      </c>
      <c r="J1137" s="52">
        <v>0</v>
      </c>
      <c r="K1137" s="55">
        <v>0</v>
      </c>
      <c r="L1137" s="55">
        <v>0</v>
      </c>
      <c r="M1137" s="52">
        <f t="shared" si="34"/>
        <v>41057</v>
      </c>
      <c r="N1137" s="56" t="s">
        <v>1912</v>
      </c>
      <c r="O1137" s="61"/>
      <c r="P1137" s="117">
        <v>43550</v>
      </c>
    </row>
    <row r="1138" spans="1:16" s="15" customFormat="1" ht="26.25" customHeight="1">
      <c r="A1138" s="53" t="s">
        <v>1921</v>
      </c>
      <c r="B1138" s="37">
        <v>2019</v>
      </c>
      <c r="C1138" s="37" t="s">
        <v>1923</v>
      </c>
      <c r="D1138" s="61">
        <v>1</v>
      </c>
      <c r="E1138" s="52">
        <v>2868</v>
      </c>
      <c r="F1138" s="52">
        <v>67</v>
      </c>
      <c r="G1138" s="52">
        <v>0</v>
      </c>
      <c r="H1138" s="52">
        <v>0</v>
      </c>
      <c r="I1138" s="52">
        <v>0</v>
      </c>
      <c r="J1138" s="52">
        <v>0</v>
      </c>
      <c r="K1138" s="55">
        <v>0</v>
      </c>
      <c r="L1138" s="55">
        <v>0</v>
      </c>
      <c r="M1138" s="52">
        <f t="shared" si="34"/>
        <v>2935</v>
      </c>
      <c r="N1138" s="56" t="s">
        <v>1912</v>
      </c>
      <c r="O1138" s="61"/>
      <c r="P1138" s="117">
        <v>43550</v>
      </c>
    </row>
    <row r="1139" spans="1:16" s="15" customFormat="1" ht="15.75" customHeight="1">
      <c r="A1139" s="53" t="s">
        <v>2043</v>
      </c>
      <c r="B1139" s="37">
        <v>2019</v>
      </c>
      <c r="C1139" s="37" t="s">
        <v>2042</v>
      </c>
      <c r="D1139" s="61">
        <v>1</v>
      </c>
      <c r="E1139" s="52">
        <v>5240</v>
      </c>
      <c r="F1139" s="52">
        <v>352</v>
      </c>
      <c r="G1139" s="52">
        <v>1086</v>
      </c>
      <c r="H1139" s="52">
        <v>0</v>
      </c>
      <c r="I1139" s="52">
        <v>0</v>
      </c>
      <c r="J1139" s="52">
        <v>0</v>
      </c>
      <c r="K1139" s="55">
        <v>0</v>
      </c>
      <c r="L1139" s="55">
        <v>0</v>
      </c>
      <c r="M1139" s="52">
        <f t="shared" si="34"/>
        <v>6678</v>
      </c>
      <c r="N1139" s="56" t="s">
        <v>2044</v>
      </c>
      <c r="O1139" s="61"/>
      <c r="P1139" s="117">
        <v>43778</v>
      </c>
    </row>
    <row r="1140" spans="1:16" s="15" customFormat="1" ht="26.25" customHeight="1">
      <c r="A1140" s="53" t="s">
        <v>1944</v>
      </c>
      <c r="B1140" s="37">
        <v>2019</v>
      </c>
      <c r="C1140" s="37" t="s">
        <v>1945</v>
      </c>
      <c r="D1140" s="61">
        <v>5</v>
      </c>
      <c r="E1140" s="52">
        <v>31103</v>
      </c>
      <c r="F1140" s="52">
        <v>3730</v>
      </c>
      <c r="G1140" s="52">
        <v>0</v>
      </c>
      <c r="H1140" s="52">
        <v>0</v>
      </c>
      <c r="I1140" s="52">
        <v>0</v>
      </c>
      <c r="J1140" s="52">
        <v>0</v>
      </c>
      <c r="K1140" s="55">
        <v>0</v>
      </c>
      <c r="L1140" s="55">
        <v>0</v>
      </c>
      <c r="M1140" s="52">
        <f t="shared" si="34"/>
        <v>34833</v>
      </c>
      <c r="N1140" s="56" t="s">
        <v>1912</v>
      </c>
      <c r="O1140" s="61"/>
      <c r="P1140" s="117">
        <v>43550</v>
      </c>
    </row>
    <row r="1141" spans="1:16" s="15" customFormat="1" ht="26.25" customHeight="1">
      <c r="A1141" s="53" t="s">
        <v>2083</v>
      </c>
      <c r="B1141" s="37">
        <v>2019</v>
      </c>
      <c r="C1141" s="37" t="s">
        <v>2084</v>
      </c>
      <c r="D1141" s="61">
        <v>1</v>
      </c>
      <c r="E1141" s="52">
        <v>37974</v>
      </c>
      <c r="F1141" s="52">
        <v>2476</v>
      </c>
      <c r="G1141" s="52">
        <v>0</v>
      </c>
      <c r="H1141" s="52">
        <v>0</v>
      </c>
      <c r="I1141" s="52">
        <v>0</v>
      </c>
      <c r="J1141" s="52">
        <v>0</v>
      </c>
      <c r="K1141" s="55">
        <v>0</v>
      </c>
      <c r="L1141" s="55">
        <v>0</v>
      </c>
      <c r="M1141" s="52">
        <f t="shared" si="34"/>
        <v>40450</v>
      </c>
      <c r="N1141" s="56" t="s">
        <v>1961</v>
      </c>
      <c r="O1141" s="61"/>
      <c r="P1141" s="117">
        <v>43514</v>
      </c>
    </row>
    <row r="1142" spans="1:16" s="15" customFormat="1" ht="26.25" customHeight="1">
      <c r="A1142" s="53" t="s">
        <v>2028</v>
      </c>
      <c r="B1142" s="37">
        <v>2019</v>
      </c>
      <c r="C1142" s="37" t="s">
        <v>2029</v>
      </c>
      <c r="D1142" s="61">
        <v>3</v>
      </c>
      <c r="E1142" s="52">
        <v>7389</v>
      </c>
      <c r="F1142" s="52">
        <v>463</v>
      </c>
      <c r="G1142" s="52">
        <v>0</v>
      </c>
      <c r="H1142" s="52">
        <v>0</v>
      </c>
      <c r="I1142" s="52">
        <v>0</v>
      </c>
      <c r="J1142" s="52">
        <v>0</v>
      </c>
      <c r="K1142" s="55">
        <v>0</v>
      </c>
      <c r="L1142" s="55">
        <v>0</v>
      </c>
      <c r="M1142" s="52">
        <f t="shared" si="34"/>
        <v>7852</v>
      </c>
      <c r="N1142" s="56" t="s">
        <v>2030</v>
      </c>
      <c r="O1142" s="61"/>
      <c r="P1142" s="117">
        <v>43689</v>
      </c>
    </row>
    <row r="1143" spans="1:16" s="15" customFormat="1" ht="26.25" customHeight="1">
      <c r="A1143" s="53" t="s">
        <v>1969</v>
      </c>
      <c r="B1143" s="37">
        <v>2019</v>
      </c>
      <c r="C1143" s="37" t="s">
        <v>1970</v>
      </c>
      <c r="D1143" s="61">
        <v>1</v>
      </c>
      <c r="E1143" s="52">
        <v>38079</v>
      </c>
      <c r="F1143" s="52">
        <v>2150</v>
      </c>
      <c r="G1143" s="52">
        <v>0</v>
      </c>
      <c r="H1143" s="52">
        <v>0</v>
      </c>
      <c r="I1143" s="52">
        <v>0</v>
      </c>
      <c r="J1143" s="52">
        <v>0</v>
      </c>
      <c r="K1143" s="55">
        <v>0</v>
      </c>
      <c r="L1143" s="55">
        <v>0</v>
      </c>
      <c r="M1143" s="52">
        <f t="shared" si="34"/>
        <v>40229</v>
      </c>
      <c r="N1143" s="56" t="s">
        <v>1963</v>
      </c>
      <c r="O1143" s="61"/>
      <c r="P1143" s="117">
        <v>43546</v>
      </c>
    </row>
    <row r="1144" spans="1:16" s="15" customFormat="1" ht="26.25" customHeight="1">
      <c r="A1144" s="53" t="s">
        <v>2025</v>
      </c>
      <c r="B1144" s="37">
        <v>2019</v>
      </c>
      <c r="C1144" s="37" t="s">
        <v>2026</v>
      </c>
      <c r="D1144" s="61">
        <v>1</v>
      </c>
      <c r="E1144" s="52">
        <v>15636</v>
      </c>
      <c r="F1144" s="52">
        <v>908</v>
      </c>
      <c r="G1144" s="52">
        <v>0</v>
      </c>
      <c r="H1144" s="52">
        <v>0</v>
      </c>
      <c r="I1144" s="52">
        <v>0</v>
      </c>
      <c r="J1144" s="52">
        <v>0</v>
      </c>
      <c r="K1144" s="55">
        <v>0</v>
      </c>
      <c r="L1144" s="55">
        <v>0</v>
      </c>
      <c r="M1144" s="52">
        <f t="shared" si="34"/>
        <v>16544</v>
      </c>
      <c r="N1144" s="56" t="s">
        <v>2027</v>
      </c>
      <c r="O1144" s="61"/>
      <c r="P1144" s="117">
        <v>43649</v>
      </c>
    </row>
    <row r="1145" spans="1:16" s="160" customFormat="1" ht="25.5" customHeight="1">
      <c r="A1145" s="37" t="s">
        <v>1866</v>
      </c>
      <c r="B1145" s="37">
        <v>2019</v>
      </c>
      <c r="C1145" s="37" t="s">
        <v>1868</v>
      </c>
      <c r="D1145" s="110">
        <v>5</v>
      </c>
      <c r="E1145" s="85">
        <v>186672</v>
      </c>
      <c r="F1145" s="85">
        <v>22757.31</v>
      </c>
      <c r="G1145" s="85">
        <v>82933.95</v>
      </c>
      <c r="H1145" s="85">
        <v>0</v>
      </c>
      <c r="I1145" s="85">
        <v>0</v>
      </c>
      <c r="J1145" s="85">
        <v>0</v>
      </c>
      <c r="K1145" s="85">
        <v>0</v>
      </c>
      <c r="L1145" s="85">
        <v>0</v>
      </c>
      <c r="M1145" s="52">
        <f t="shared" si="34"/>
        <v>292363.26</v>
      </c>
      <c r="N1145" s="37"/>
      <c r="O1145" s="61" t="s">
        <v>1865</v>
      </c>
      <c r="P1145" s="117">
        <v>43447</v>
      </c>
    </row>
    <row r="1146" spans="1:16" s="160" customFormat="1" ht="25.5" customHeight="1">
      <c r="A1146" s="37" t="s">
        <v>1866</v>
      </c>
      <c r="B1146" s="37">
        <v>2019</v>
      </c>
      <c r="C1146" s="37" t="s">
        <v>1868</v>
      </c>
      <c r="D1146" s="110">
        <v>5</v>
      </c>
      <c r="E1146" s="85">
        <v>0</v>
      </c>
      <c r="F1146" s="85">
        <v>6080.74</v>
      </c>
      <c r="G1146" s="85">
        <v>0</v>
      </c>
      <c r="H1146" s="85">
        <v>0</v>
      </c>
      <c r="I1146" s="85">
        <v>0</v>
      </c>
      <c r="J1146" s="85">
        <v>0</v>
      </c>
      <c r="K1146" s="85">
        <v>0</v>
      </c>
      <c r="L1146" s="85">
        <v>0</v>
      </c>
      <c r="M1146" s="52">
        <f>SUM(E1146:L1146)</f>
        <v>6080.74</v>
      </c>
      <c r="N1146" s="37"/>
      <c r="O1146" s="61" t="s">
        <v>1865</v>
      </c>
      <c r="P1146" s="117">
        <v>43565</v>
      </c>
    </row>
    <row r="1147" spans="1:16" s="160" customFormat="1" ht="25.5" customHeight="1">
      <c r="A1147" s="37" t="s">
        <v>1947</v>
      </c>
      <c r="B1147" s="37">
        <v>2019</v>
      </c>
      <c r="C1147" s="37" t="s">
        <v>1949</v>
      </c>
      <c r="D1147" s="110">
        <v>2</v>
      </c>
      <c r="E1147" s="85">
        <v>4546</v>
      </c>
      <c r="F1147" s="85">
        <v>345</v>
      </c>
      <c r="G1147" s="85">
        <v>0</v>
      </c>
      <c r="H1147" s="85">
        <v>0</v>
      </c>
      <c r="I1147" s="85">
        <v>0</v>
      </c>
      <c r="J1147" s="85">
        <v>0</v>
      </c>
      <c r="K1147" s="85">
        <v>0</v>
      </c>
      <c r="L1147" s="85">
        <v>0</v>
      </c>
      <c r="M1147" s="52">
        <f>SUM(E1147:L1147)</f>
        <v>4891</v>
      </c>
      <c r="N1147" s="110" t="s">
        <v>1950</v>
      </c>
      <c r="O1147" s="61"/>
      <c r="P1147" s="117">
        <v>43560</v>
      </c>
    </row>
    <row r="1148" spans="1:16" s="160" customFormat="1" ht="25.5" customHeight="1">
      <c r="A1148" s="37" t="s">
        <v>1991</v>
      </c>
      <c r="B1148" s="37">
        <v>2019</v>
      </c>
      <c r="C1148" s="37" t="s">
        <v>1992</v>
      </c>
      <c r="D1148" s="110">
        <v>1</v>
      </c>
      <c r="E1148" s="85">
        <v>11244</v>
      </c>
      <c r="F1148" s="85">
        <v>394</v>
      </c>
      <c r="G1148" s="85">
        <v>0</v>
      </c>
      <c r="H1148" s="85">
        <v>0</v>
      </c>
      <c r="I1148" s="85">
        <v>0</v>
      </c>
      <c r="J1148" s="85">
        <v>0</v>
      </c>
      <c r="K1148" s="85">
        <v>0</v>
      </c>
      <c r="L1148" s="85">
        <v>0</v>
      </c>
      <c r="M1148" s="52">
        <f>SUM(E1148:L1148)</f>
        <v>11638</v>
      </c>
      <c r="N1148" s="110" t="s">
        <v>1993</v>
      </c>
      <c r="O1148" s="61"/>
      <c r="P1148" s="117">
        <v>43637</v>
      </c>
    </row>
    <row r="1149" spans="1:16" ht="13.5" customHeight="1">
      <c r="A1149" s="53" t="s">
        <v>1863</v>
      </c>
      <c r="B1149" s="61">
        <v>2019</v>
      </c>
      <c r="C1149" s="37" t="s">
        <v>1864</v>
      </c>
      <c r="D1149" s="61">
        <v>2</v>
      </c>
      <c r="E1149" s="52">
        <v>48828</v>
      </c>
      <c r="F1149" s="52">
        <v>5952.13</v>
      </c>
      <c r="G1149" s="52">
        <v>21692.88</v>
      </c>
      <c r="H1149" s="52">
        <v>0</v>
      </c>
      <c r="I1149" s="52">
        <v>0</v>
      </c>
      <c r="J1149" s="52">
        <v>0</v>
      </c>
      <c r="K1149" s="55">
        <v>0</v>
      </c>
      <c r="L1149" s="55">
        <v>0</v>
      </c>
      <c r="M1149" s="52">
        <f t="shared" si="34"/>
        <v>76473.01</v>
      </c>
      <c r="N1149" s="56"/>
      <c r="O1149" s="61" t="s">
        <v>1865</v>
      </c>
      <c r="P1149" s="117">
        <v>43447</v>
      </c>
    </row>
    <row r="1150" spans="1:16" ht="13.5" customHeight="1">
      <c r="A1150" s="53" t="s">
        <v>1863</v>
      </c>
      <c r="B1150" s="61">
        <v>2019</v>
      </c>
      <c r="C1150" s="37" t="s">
        <v>1864</v>
      </c>
      <c r="D1150" s="61">
        <v>2</v>
      </c>
      <c r="E1150" s="52">
        <v>0</v>
      </c>
      <c r="F1150" s="52">
        <v>1590.99</v>
      </c>
      <c r="G1150" s="52">
        <v>0</v>
      </c>
      <c r="H1150" s="52">
        <v>0</v>
      </c>
      <c r="I1150" s="52">
        <v>0</v>
      </c>
      <c r="J1150" s="52">
        <v>0</v>
      </c>
      <c r="K1150" s="55">
        <v>0</v>
      </c>
      <c r="L1150" s="55">
        <v>0</v>
      </c>
      <c r="M1150" s="52">
        <f>SUM(E1150:L1150)</f>
        <v>1590.99</v>
      </c>
      <c r="N1150" s="56"/>
      <c r="O1150" s="61" t="s">
        <v>1865</v>
      </c>
      <c r="P1150" s="117">
        <v>43565</v>
      </c>
    </row>
    <row r="1151" spans="1:16" ht="13.5" customHeight="1">
      <c r="A1151" s="53" t="s">
        <v>1867</v>
      </c>
      <c r="B1151" s="61">
        <v>2019</v>
      </c>
      <c r="C1151" s="37" t="s">
        <v>1869</v>
      </c>
      <c r="D1151" s="61">
        <v>1</v>
      </c>
      <c r="E1151" s="52">
        <v>11340</v>
      </c>
      <c r="F1151" s="52">
        <v>1382.34</v>
      </c>
      <c r="G1151" s="52">
        <v>5037.78</v>
      </c>
      <c r="H1151" s="52">
        <v>0</v>
      </c>
      <c r="I1151" s="52">
        <v>0</v>
      </c>
      <c r="J1151" s="52">
        <v>0</v>
      </c>
      <c r="K1151" s="55">
        <v>0</v>
      </c>
      <c r="L1151" s="55">
        <v>0</v>
      </c>
      <c r="M1151" s="52">
        <f t="shared" si="34"/>
        <v>17760.12</v>
      </c>
      <c r="N1151" s="56"/>
      <c r="O1151" s="61" t="s">
        <v>1865</v>
      </c>
      <c r="P1151" s="117">
        <v>43447</v>
      </c>
    </row>
    <row r="1152" spans="1:16" ht="13.5" customHeight="1">
      <c r="A1152" s="53" t="s">
        <v>1867</v>
      </c>
      <c r="B1152" s="61">
        <v>2019</v>
      </c>
      <c r="C1152" s="37" t="s">
        <v>1869</v>
      </c>
      <c r="D1152" s="61">
        <v>1</v>
      </c>
      <c r="E1152" s="52">
        <v>0</v>
      </c>
      <c r="F1152" s="52">
        <v>1382.34</v>
      </c>
      <c r="G1152" s="52">
        <v>0</v>
      </c>
      <c r="H1152" s="52">
        <v>0</v>
      </c>
      <c r="I1152" s="52">
        <v>0</v>
      </c>
      <c r="J1152" s="52">
        <v>0</v>
      </c>
      <c r="K1152" s="55">
        <v>0</v>
      </c>
      <c r="L1152" s="55">
        <v>0</v>
      </c>
      <c r="M1152" s="52">
        <f>SUM(E1152:L1152)</f>
        <v>1382.34</v>
      </c>
      <c r="N1152" s="56"/>
      <c r="O1152" s="61" t="s">
        <v>1865</v>
      </c>
      <c r="P1152" s="117">
        <v>43565</v>
      </c>
    </row>
    <row r="1153" spans="1:16" ht="13.5" customHeight="1">
      <c r="A1153" s="53" t="s">
        <v>2034</v>
      </c>
      <c r="B1153" s="61">
        <v>2019</v>
      </c>
      <c r="C1153" s="37" t="s">
        <v>2035</v>
      </c>
      <c r="D1153" s="61">
        <v>2</v>
      </c>
      <c r="E1153" s="52">
        <v>48162</v>
      </c>
      <c r="F1153" s="52">
        <v>2239</v>
      </c>
      <c r="G1153" s="52">
        <v>0</v>
      </c>
      <c r="H1153" s="52">
        <v>0</v>
      </c>
      <c r="I1153" s="52">
        <v>0</v>
      </c>
      <c r="J1153" s="52">
        <v>0</v>
      </c>
      <c r="K1153" s="55">
        <v>0</v>
      </c>
      <c r="L1153" s="55">
        <v>0</v>
      </c>
      <c r="M1153" s="52">
        <f>SUM(E1153:L1153)</f>
        <v>50401</v>
      </c>
      <c r="N1153" s="56" t="s">
        <v>1854</v>
      </c>
      <c r="O1153" s="61"/>
      <c r="P1153" s="117" t="s">
        <v>2036</v>
      </c>
    </row>
    <row r="1154" spans="1:16" ht="13.5" customHeight="1">
      <c r="A1154" s="53" t="s">
        <v>1982</v>
      </c>
      <c r="B1154" s="61">
        <v>2019</v>
      </c>
      <c r="C1154" s="37" t="s">
        <v>1983</v>
      </c>
      <c r="D1154" s="61">
        <v>1</v>
      </c>
      <c r="E1154" s="52">
        <v>15867</v>
      </c>
      <c r="F1154" s="52">
        <v>947</v>
      </c>
      <c r="G1154" s="52">
        <v>0</v>
      </c>
      <c r="H1154" s="52">
        <v>0</v>
      </c>
      <c r="I1154" s="52">
        <v>0</v>
      </c>
      <c r="J1154" s="52">
        <v>0</v>
      </c>
      <c r="K1154" s="55">
        <v>0</v>
      </c>
      <c r="L1154" s="55">
        <v>0</v>
      </c>
      <c r="M1154" s="52">
        <f>SUM(E1154:L1154)</f>
        <v>16814</v>
      </c>
      <c r="N1154" s="56" t="s">
        <v>1984</v>
      </c>
      <c r="O1154" s="61"/>
      <c r="P1154" s="117">
        <v>43613</v>
      </c>
    </row>
    <row r="1155" spans="1:16" ht="23.25" customHeight="1">
      <c r="A1155" s="53" t="s">
        <v>2101</v>
      </c>
      <c r="B1155" s="61">
        <v>2019</v>
      </c>
      <c r="C1155" s="37" t="s">
        <v>2102</v>
      </c>
      <c r="D1155" s="61">
        <v>1</v>
      </c>
      <c r="E1155" s="52">
        <v>3939</v>
      </c>
      <c r="F1155" s="52">
        <v>222</v>
      </c>
      <c r="G1155" s="52">
        <v>0</v>
      </c>
      <c r="H1155" s="52">
        <v>0</v>
      </c>
      <c r="I1155" s="52">
        <v>0</v>
      </c>
      <c r="J1155" s="52">
        <v>0</v>
      </c>
      <c r="K1155" s="55">
        <v>0</v>
      </c>
      <c r="L1155" s="55">
        <v>0</v>
      </c>
      <c r="M1155" s="52">
        <f>SUM(E1155:L1155)</f>
        <v>4161</v>
      </c>
      <c r="N1155" s="56" t="s">
        <v>1916</v>
      </c>
      <c r="O1155" s="61"/>
      <c r="P1155" s="117">
        <v>43535</v>
      </c>
    </row>
    <row r="1156" spans="1:16" s="34" customFormat="1" ht="26.25" customHeight="1">
      <c r="A1156" s="53" t="s">
        <v>1917</v>
      </c>
      <c r="B1156" s="61">
        <v>2019</v>
      </c>
      <c r="C1156" s="37" t="s">
        <v>1918</v>
      </c>
      <c r="D1156" s="61">
        <v>3</v>
      </c>
      <c r="E1156" s="52">
        <v>6159</v>
      </c>
      <c r="F1156" s="52">
        <v>345</v>
      </c>
      <c r="G1156" s="52"/>
      <c r="H1156" s="52">
        <v>0</v>
      </c>
      <c r="I1156" s="52">
        <v>0</v>
      </c>
      <c r="J1156" s="52">
        <v>0</v>
      </c>
      <c r="K1156" s="55">
        <v>0</v>
      </c>
      <c r="L1156" s="55">
        <v>0</v>
      </c>
      <c r="M1156" s="52">
        <f t="shared" si="34"/>
        <v>6504</v>
      </c>
      <c r="N1156" s="56" t="s">
        <v>1916</v>
      </c>
      <c r="O1156" s="61"/>
      <c r="P1156" s="117">
        <v>43535</v>
      </c>
    </row>
    <row r="1157" spans="1:16" s="208" customFormat="1" ht="26.25" customHeight="1">
      <c r="A1157" s="53" t="s">
        <v>1917</v>
      </c>
      <c r="B1157" s="61">
        <v>2019</v>
      </c>
      <c r="C1157" s="37" t="s">
        <v>1919</v>
      </c>
      <c r="D1157" s="61">
        <v>2</v>
      </c>
      <c r="E1157" s="52">
        <v>105903</v>
      </c>
      <c r="F1157" s="52">
        <v>5980</v>
      </c>
      <c r="G1157" s="52">
        <v>0</v>
      </c>
      <c r="H1157" s="52">
        <v>0</v>
      </c>
      <c r="I1157" s="52">
        <v>0</v>
      </c>
      <c r="J1157" s="52">
        <v>0</v>
      </c>
      <c r="K1157" s="55">
        <v>0</v>
      </c>
      <c r="L1157" s="55">
        <v>0</v>
      </c>
      <c r="M1157" s="52">
        <f t="shared" si="34"/>
        <v>111883</v>
      </c>
      <c r="N1157" s="56" t="s">
        <v>1916</v>
      </c>
      <c r="O1157" s="61"/>
      <c r="P1157" s="117">
        <v>43535</v>
      </c>
    </row>
    <row r="1158" spans="1:16" s="34" customFormat="1" ht="26.25" customHeight="1">
      <c r="A1158" s="53" t="s">
        <v>1608</v>
      </c>
      <c r="B1158" s="61">
        <v>2019</v>
      </c>
      <c r="C1158" s="37" t="s">
        <v>1978</v>
      </c>
      <c r="D1158" s="61">
        <v>3</v>
      </c>
      <c r="E1158" s="52">
        <v>19971</v>
      </c>
      <c r="F1158" s="52">
        <v>1127</v>
      </c>
      <c r="G1158" s="52">
        <v>0</v>
      </c>
      <c r="H1158" s="52">
        <v>0</v>
      </c>
      <c r="I1158" s="52">
        <v>0</v>
      </c>
      <c r="J1158" s="52">
        <v>0</v>
      </c>
      <c r="K1158" s="55">
        <v>0</v>
      </c>
      <c r="L1158" s="55">
        <v>0</v>
      </c>
      <c r="M1158" s="52">
        <f t="shared" si="34"/>
        <v>21098</v>
      </c>
      <c r="N1158" s="56" t="s">
        <v>1963</v>
      </c>
      <c r="O1158" s="61"/>
      <c r="P1158" s="117">
        <v>43546</v>
      </c>
    </row>
    <row r="1159" spans="1:16" s="34" customFormat="1" ht="26.25" customHeight="1">
      <c r="A1159" s="53" t="s">
        <v>1610</v>
      </c>
      <c r="B1159" s="61">
        <v>2019</v>
      </c>
      <c r="C1159" s="37" t="s">
        <v>1968</v>
      </c>
      <c r="D1159" s="61">
        <v>1</v>
      </c>
      <c r="E1159" s="52">
        <v>10317</v>
      </c>
      <c r="F1159" s="52">
        <v>582</v>
      </c>
      <c r="G1159" s="52">
        <v>0</v>
      </c>
      <c r="H1159" s="52">
        <v>0</v>
      </c>
      <c r="I1159" s="52">
        <v>0</v>
      </c>
      <c r="J1159" s="52">
        <v>0</v>
      </c>
      <c r="K1159" s="55">
        <v>0</v>
      </c>
      <c r="L1159" s="55">
        <v>0</v>
      </c>
      <c r="M1159" s="52">
        <f t="shared" si="34"/>
        <v>10899</v>
      </c>
      <c r="N1159" s="56" t="s">
        <v>1963</v>
      </c>
      <c r="O1159" s="61"/>
      <c r="P1159" s="117">
        <v>43546</v>
      </c>
    </row>
    <row r="1160" spans="1:16" ht="21.75" customHeight="1">
      <c r="A1160" s="37" t="s">
        <v>1962</v>
      </c>
      <c r="B1160" s="61">
        <v>2019</v>
      </c>
      <c r="C1160" s="37" t="s">
        <v>1965</v>
      </c>
      <c r="D1160" s="61">
        <v>2</v>
      </c>
      <c r="E1160" s="52">
        <v>11925</v>
      </c>
      <c r="F1160" s="68">
        <v>666</v>
      </c>
      <c r="G1160" s="52">
        <v>0</v>
      </c>
      <c r="H1160" s="52">
        <v>0</v>
      </c>
      <c r="I1160" s="52">
        <v>0</v>
      </c>
      <c r="J1160" s="52">
        <v>0</v>
      </c>
      <c r="K1160" s="55">
        <v>0</v>
      </c>
      <c r="L1160" s="55">
        <v>0</v>
      </c>
      <c r="M1160" s="52">
        <f t="shared" si="34"/>
        <v>12591</v>
      </c>
      <c r="N1160" s="56" t="s">
        <v>1963</v>
      </c>
      <c r="O1160" s="61"/>
      <c r="P1160" s="117">
        <v>43546</v>
      </c>
    </row>
    <row r="1161" spans="1:16" ht="21.75" customHeight="1">
      <c r="A1161" s="37" t="s">
        <v>1964</v>
      </c>
      <c r="B1161" s="61">
        <v>2019</v>
      </c>
      <c r="C1161" s="37" t="s">
        <v>1966</v>
      </c>
      <c r="D1161" s="61">
        <v>1</v>
      </c>
      <c r="E1161" s="52">
        <v>2625</v>
      </c>
      <c r="F1161" s="68">
        <v>148</v>
      </c>
      <c r="G1161" s="52">
        <v>0</v>
      </c>
      <c r="H1161" s="52">
        <v>0</v>
      </c>
      <c r="I1161" s="52">
        <v>0</v>
      </c>
      <c r="J1161" s="52">
        <v>0</v>
      </c>
      <c r="K1161" s="55">
        <v>0</v>
      </c>
      <c r="L1161" s="55">
        <v>0</v>
      </c>
      <c r="M1161" s="52">
        <f t="shared" si="34"/>
        <v>2773</v>
      </c>
      <c r="N1161" s="56" t="s">
        <v>1963</v>
      </c>
      <c r="O1161" s="61"/>
      <c r="P1161" s="117">
        <v>43546</v>
      </c>
    </row>
    <row r="1162" spans="1:16" ht="21.75" customHeight="1">
      <c r="A1162" s="37" t="s">
        <v>1988</v>
      </c>
      <c r="B1162" s="61">
        <v>2019</v>
      </c>
      <c r="C1162" s="37" t="s">
        <v>1989</v>
      </c>
      <c r="D1162" s="61">
        <v>1</v>
      </c>
      <c r="E1162" s="52">
        <v>7351</v>
      </c>
      <c r="F1162" s="68">
        <v>383</v>
      </c>
      <c r="G1162" s="52">
        <v>0</v>
      </c>
      <c r="H1162" s="52">
        <v>0</v>
      </c>
      <c r="I1162" s="52">
        <v>0</v>
      </c>
      <c r="J1162" s="52">
        <v>0</v>
      </c>
      <c r="K1162" s="55">
        <v>0</v>
      </c>
      <c r="L1162" s="55">
        <v>0</v>
      </c>
      <c r="M1162" s="52">
        <f t="shared" si="34"/>
        <v>7734</v>
      </c>
      <c r="N1162" s="56" t="s">
        <v>1990</v>
      </c>
      <c r="O1162" s="61"/>
      <c r="P1162" s="117">
        <v>43635</v>
      </c>
    </row>
    <row r="1163" spans="1:16" ht="21.75" customHeight="1">
      <c r="A1163" s="37" t="s">
        <v>2010</v>
      </c>
      <c r="B1163" s="61">
        <v>2019</v>
      </c>
      <c r="C1163" s="37" t="s">
        <v>2011</v>
      </c>
      <c r="D1163" s="61">
        <v>1</v>
      </c>
      <c r="E1163" s="52">
        <v>15141</v>
      </c>
      <c r="F1163" s="68">
        <v>878</v>
      </c>
      <c r="G1163" s="52">
        <v>0</v>
      </c>
      <c r="H1163" s="52">
        <v>0</v>
      </c>
      <c r="I1163" s="52">
        <v>0</v>
      </c>
      <c r="J1163" s="52">
        <v>0</v>
      </c>
      <c r="K1163" s="55">
        <v>0</v>
      </c>
      <c r="L1163" s="55">
        <v>0</v>
      </c>
      <c r="M1163" s="52">
        <f t="shared" si="34"/>
        <v>16019</v>
      </c>
      <c r="N1163" s="57" t="s">
        <v>2012</v>
      </c>
      <c r="O1163" s="61"/>
      <c r="P1163" s="117">
        <v>43640</v>
      </c>
    </row>
    <row r="1164" spans="1:16" s="34" customFormat="1" ht="13.5" customHeight="1">
      <c r="A1164" s="53" t="s">
        <v>1931</v>
      </c>
      <c r="B1164" s="61">
        <v>2019</v>
      </c>
      <c r="C1164" s="37" t="s">
        <v>1932</v>
      </c>
      <c r="D1164" s="61">
        <v>1</v>
      </c>
      <c r="E1164" s="52">
        <v>3135</v>
      </c>
      <c r="F1164" s="52">
        <v>177</v>
      </c>
      <c r="G1164" s="52">
        <v>0</v>
      </c>
      <c r="H1164" s="52">
        <v>0</v>
      </c>
      <c r="I1164" s="52">
        <v>0</v>
      </c>
      <c r="J1164" s="52">
        <v>0</v>
      </c>
      <c r="K1164" s="55">
        <v>0</v>
      </c>
      <c r="L1164" s="55">
        <v>0</v>
      </c>
      <c r="M1164" s="52">
        <f t="shared" si="34"/>
        <v>3312</v>
      </c>
      <c r="N1164" s="56" t="s">
        <v>1933</v>
      </c>
      <c r="O1164" s="61"/>
      <c r="P1164" s="117">
        <v>43557</v>
      </c>
    </row>
    <row r="1165" spans="1:16" ht="13.5" customHeight="1">
      <c r="A1165" s="53" t="s">
        <v>1906</v>
      </c>
      <c r="B1165" s="61">
        <v>2019</v>
      </c>
      <c r="C1165" s="37" t="s">
        <v>1907</v>
      </c>
      <c r="D1165" s="61">
        <v>1</v>
      </c>
      <c r="E1165" s="52">
        <v>3570</v>
      </c>
      <c r="F1165" s="52">
        <v>204</v>
      </c>
      <c r="G1165" s="52">
        <v>688</v>
      </c>
      <c r="H1165" s="52">
        <v>0</v>
      </c>
      <c r="I1165" s="52">
        <v>0</v>
      </c>
      <c r="J1165" s="52">
        <v>0</v>
      </c>
      <c r="K1165" s="55">
        <v>0</v>
      </c>
      <c r="L1165" s="55">
        <v>0</v>
      </c>
      <c r="M1165" s="52">
        <f t="shared" si="34"/>
        <v>4462</v>
      </c>
      <c r="N1165" s="56" t="s">
        <v>1908</v>
      </c>
      <c r="O1165" s="61"/>
      <c r="P1165" s="117">
        <v>43371</v>
      </c>
    </row>
    <row r="1166" spans="1:16" ht="18" customHeight="1">
      <c r="A1166" s="37" t="s">
        <v>250</v>
      </c>
      <c r="B1166" s="61">
        <v>2019</v>
      </c>
      <c r="C1166" s="37" t="s">
        <v>1861</v>
      </c>
      <c r="D1166" s="61">
        <v>2</v>
      </c>
      <c r="E1166" s="52">
        <v>68014</v>
      </c>
      <c r="F1166" s="68">
        <v>1292.26</v>
      </c>
      <c r="G1166" s="52">
        <v>6653.4</v>
      </c>
      <c r="H1166" s="52">
        <v>0</v>
      </c>
      <c r="I1166" s="52">
        <v>0</v>
      </c>
      <c r="J1166" s="52">
        <v>0</v>
      </c>
      <c r="K1166" s="55">
        <v>0</v>
      </c>
      <c r="L1166" s="55">
        <v>0</v>
      </c>
      <c r="M1166" s="52">
        <f t="shared" si="34"/>
        <v>75959.65999999999</v>
      </c>
      <c r="N1166" s="56"/>
      <c r="O1166" s="61" t="s">
        <v>1862</v>
      </c>
      <c r="P1166" s="117">
        <v>43444</v>
      </c>
    </row>
    <row r="1167" spans="1:16" ht="18" customHeight="1">
      <c r="A1167" s="37" t="s">
        <v>2059</v>
      </c>
      <c r="B1167" s="61">
        <v>2019</v>
      </c>
      <c r="C1167" s="37" t="s">
        <v>2060</v>
      </c>
      <c r="D1167" s="61">
        <v>2</v>
      </c>
      <c r="E1167" s="52">
        <v>14727</v>
      </c>
      <c r="F1167" s="68">
        <v>763</v>
      </c>
      <c r="G1167" s="52">
        <v>0</v>
      </c>
      <c r="H1167" s="52">
        <v>0</v>
      </c>
      <c r="I1167" s="52">
        <v>0</v>
      </c>
      <c r="J1167" s="52">
        <v>0</v>
      </c>
      <c r="K1167" s="55">
        <v>0</v>
      </c>
      <c r="L1167" s="55">
        <v>0</v>
      </c>
      <c r="M1167" s="52">
        <f t="shared" si="34"/>
        <v>15490</v>
      </c>
      <c r="N1167" s="56" t="s">
        <v>2061</v>
      </c>
      <c r="O1167" s="61"/>
      <c r="P1167" s="117">
        <v>43633</v>
      </c>
    </row>
    <row r="1168" spans="1:16" ht="18" customHeight="1">
      <c r="A1168" s="37" t="s">
        <v>1928</v>
      </c>
      <c r="B1168" s="61">
        <v>2019</v>
      </c>
      <c r="C1168" s="37" t="s">
        <v>1929</v>
      </c>
      <c r="D1168" s="61">
        <v>1</v>
      </c>
      <c r="E1168" s="52">
        <v>4506</v>
      </c>
      <c r="F1168" s="68">
        <v>254</v>
      </c>
      <c r="G1168" s="52">
        <v>0</v>
      </c>
      <c r="H1168" s="52">
        <v>0</v>
      </c>
      <c r="I1168" s="52">
        <v>0</v>
      </c>
      <c r="J1168" s="52">
        <v>0</v>
      </c>
      <c r="K1168" s="55">
        <v>0</v>
      </c>
      <c r="L1168" s="55">
        <v>0</v>
      </c>
      <c r="M1168" s="52">
        <f t="shared" si="34"/>
        <v>4760</v>
      </c>
      <c r="N1168" s="56" t="s">
        <v>1912</v>
      </c>
      <c r="O1168" s="61"/>
      <c r="P1168" s="117" t="s">
        <v>1930</v>
      </c>
    </row>
    <row r="1169" spans="1:16" ht="13.5" customHeight="1">
      <c r="A1169" s="37" t="s">
        <v>1935</v>
      </c>
      <c r="B1169" s="61">
        <v>2019</v>
      </c>
      <c r="C1169" s="37" t="s">
        <v>1936</v>
      </c>
      <c r="D1169" s="61">
        <v>1</v>
      </c>
      <c r="E1169" s="52">
        <v>4401</v>
      </c>
      <c r="F1169" s="68">
        <v>96</v>
      </c>
      <c r="G1169" s="52">
        <v>0</v>
      </c>
      <c r="H1169" s="52">
        <v>0</v>
      </c>
      <c r="I1169" s="52">
        <v>0</v>
      </c>
      <c r="J1169" s="52">
        <v>0</v>
      </c>
      <c r="K1169" s="55">
        <v>0</v>
      </c>
      <c r="L1169" s="55">
        <v>0</v>
      </c>
      <c r="M1169" s="52">
        <f t="shared" si="34"/>
        <v>4497</v>
      </c>
      <c r="N1169" s="56" t="s">
        <v>1933</v>
      </c>
      <c r="O1169" s="61"/>
      <c r="P1169" s="117">
        <v>43557</v>
      </c>
    </row>
    <row r="1170" spans="1:16" ht="28.5" customHeight="1">
      <c r="A1170" s="37" t="s">
        <v>1430</v>
      </c>
      <c r="B1170" s="61">
        <v>2019</v>
      </c>
      <c r="C1170" s="37" t="s">
        <v>1948</v>
      </c>
      <c r="D1170" s="61">
        <v>4</v>
      </c>
      <c r="E1170" s="52">
        <v>17908</v>
      </c>
      <c r="F1170" s="68">
        <v>1057</v>
      </c>
      <c r="G1170" s="52">
        <v>0</v>
      </c>
      <c r="H1170" s="52">
        <v>0</v>
      </c>
      <c r="I1170" s="52">
        <v>0</v>
      </c>
      <c r="J1170" s="52">
        <v>0</v>
      </c>
      <c r="K1170" s="55">
        <v>0</v>
      </c>
      <c r="L1170" s="55">
        <v>0</v>
      </c>
      <c r="M1170" s="52">
        <f t="shared" si="34"/>
        <v>18965</v>
      </c>
      <c r="N1170" s="56" t="s">
        <v>1946</v>
      </c>
      <c r="O1170" s="61"/>
      <c r="P1170" s="117">
        <v>43546</v>
      </c>
    </row>
    <row r="1171" spans="1:16" ht="28.5" customHeight="1">
      <c r="A1171" s="37" t="s">
        <v>2013</v>
      </c>
      <c r="B1171" s="61">
        <v>2019</v>
      </c>
      <c r="C1171" s="37" t="s">
        <v>2014</v>
      </c>
      <c r="D1171" s="61">
        <v>2</v>
      </c>
      <c r="E1171" s="52">
        <v>35307</v>
      </c>
      <c r="F1171" s="68">
        <v>2048</v>
      </c>
      <c r="G1171" s="52">
        <v>0</v>
      </c>
      <c r="H1171" s="52">
        <v>0</v>
      </c>
      <c r="I1171" s="52">
        <v>0</v>
      </c>
      <c r="J1171" s="52">
        <v>0</v>
      </c>
      <c r="K1171" s="55">
        <v>0</v>
      </c>
      <c r="L1171" s="55">
        <v>0</v>
      </c>
      <c r="M1171" s="52">
        <f t="shared" si="34"/>
        <v>37355</v>
      </c>
      <c r="N1171" s="56" t="s">
        <v>2012</v>
      </c>
      <c r="O1171" s="61"/>
      <c r="P1171" s="117">
        <v>43640</v>
      </c>
    </row>
    <row r="1172" spans="1:16" ht="28.5" customHeight="1">
      <c r="A1172" s="37" t="s">
        <v>2065</v>
      </c>
      <c r="B1172" s="61">
        <v>2019</v>
      </c>
      <c r="C1172" s="37" t="s">
        <v>2066</v>
      </c>
      <c r="D1172" s="61">
        <v>8</v>
      </c>
      <c r="E1172" s="52">
        <v>53433</v>
      </c>
      <c r="F1172" s="68">
        <v>3491</v>
      </c>
      <c r="G1172" s="52">
        <v>0</v>
      </c>
      <c r="H1172" s="52">
        <v>0</v>
      </c>
      <c r="I1172" s="52">
        <v>0</v>
      </c>
      <c r="J1172" s="52">
        <v>0</v>
      </c>
      <c r="K1172" s="55">
        <v>0</v>
      </c>
      <c r="L1172" s="55">
        <v>0</v>
      </c>
      <c r="M1172" s="52">
        <f t="shared" si="34"/>
        <v>56924</v>
      </c>
      <c r="N1172" s="56" t="s">
        <v>2064</v>
      </c>
      <c r="O1172" s="61"/>
      <c r="P1172" s="117">
        <v>43754</v>
      </c>
    </row>
    <row r="1173" spans="1:16" ht="48.75" customHeight="1">
      <c r="A1173" s="37" t="s">
        <v>1874</v>
      </c>
      <c r="B1173" s="110">
        <v>2019</v>
      </c>
      <c r="C1173" s="37" t="s">
        <v>1878</v>
      </c>
      <c r="D1173" s="110">
        <v>17</v>
      </c>
      <c r="E1173" s="84">
        <v>204484</v>
      </c>
      <c r="F1173" s="96">
        <v>19805</v>
      </c>
      <c r="G1173" s="84">
        <v>0</v>
      </c>
      <c r="H1173" s="84">
        <v>0</v>
      </c>
      <c r="I1173" s="84">
        <v>0</v>
      </c>
      <c r="J1173" s="84">
        <v>0</v>
      </c>
      <c r="K1173" s="85"/>
      <c r="L1173" s="85">
        <v>0</v>
      </c>
      <c r="M1173" s="52">
        <f t="shared" si="34"/>
        <v>224289</v>
      </c>
      <c r="N1173" s="88" t="s">
        <v>1875</v>
      </c>
      <c r="O1173" s="110"/>
      <c r="P1173" s="117">
        <v>43486</v>
      </c>
    </row>
    <row r="1174" spans="1:16" ht="33.75" customHeight="1">
      <c r="A1174" s="37" t="s">
        <v>1874</v>
      </c>
      <c r="B1174" s="110">
        <v>2019</v>
      </c>
      <c r="C1174" s="37" t="s">
        <v>1975</v>
      </c>
      <c r="D1174" s="110">
        <v>6</v>
      </c>
      <c r="E1174" s="84">
        <v>57806</v>
      </c>
      <c r="F1174" s="96">
        <v>4191</v>
      </c>
      <c r="G1174" s="84">
        <v>0</v>
      </c>
      <c r="H1174" s="84">
        <v>0</v>
      </c>
      <c r="I1174" s="84">
        <v>0</v>
      </c>
      <c r="J1174" s="84">
        <v>0</v>
      </c>
      <c r="K1174" s="85">
        <v>0</v>
      </c>
      <c r="L1174" s="85">
        <v>0</v>
      </c>
      <c r="M1174" s="52">
        <f t="shared" si="34"/>
        <v>61997</v>
      </c>
      <c r="N1174" s="88" t="s">
        <v>1875</v>
      </c>
      <c r="O1174" s="110"/>
      <c r="P1174" s="117">
        <v>43486</v>
      </c>
    </row>
    <row r="1175" spans="1:16" ht="33.75" customHeight="1">
      <c r="A1175" s="37" t="s">
        <v>1974</v>
      </c>
      <c r="B1175" s="110">
        <v>2019</v>
      </c>
      <c r="C1175" s="37" t="s">
        <v>1976</v>
      </c>
      <c r="D1175" s="110">
        <v>1</v>
      </c>
      <c r="E1175" s="84">
        <v>3908.75</v>
      </c>
      <c r="F1175" s="96">
        <v>337.25</v>
      </c>
      <c r="G1175" s="84">
        <v>0</v>
      </c>
      <c r="H1175" s="84">
        <v>0</v>
      </c>
      <c r="I1175" s="84">
        <v>0</v>
      </c>
      <c r="J1175" s="84">
        <v>0</v>
      </c>
      <c r="K1175" s="85">
        <v>0</v>
      </c>
      <c r="L1175" s="85">
        <v>0</v>
      </c>
      <c r="M1175" s="52">
        <f t="shared" si="34"/>
        <v>4246</v>
      </c>
      <c r="N1175" s="88" t="s">
        <v>1977</v>
      </c>
      <c r="O1175" s="110"/>
      <c r="P1175" s="117">
        <v>43487</v>
      </c>
    </row>
    <row r="1176" spans="1:16" ht="33.75" customHeight="1">
      <c r="A1176" s="37" t="s">
        <v>2078</v>
      </c>
      <c r="B1176" s="110">
        <v>2019</v>
      </c>
      <c r="C1176" s="37" t="s">
        <v>2081</v>
      </c>
      <c r="D1176" s="110">
        <v>2</v>
      </c>
      <c r="E1176" s="84">
        <v>7680</v>
      </c>
      <c r="F1176" s="96">
        <v>213</v>
      </c>
      <c r="G1176" s="84">
        <v>0</v>
      </c>
      <c r="H1176" s="84">
        <v>0</v>
      </c>
      <c r="I1176" s="84">
        <v>0</v>
      </c>
      <c r="J1176" s="84">
        <v>0</v>
      </c>
      <c r="K1176" s="85">
        <v>0</v>
      </c>
      <c r="L1176" s="85">
        <v>0</v>
      </c>
      <c r="M1176" s="52">
        <f t="shared" si="34"/>
        <v>7893</v>
      </c>
      <c r="N1176" s="88" t="s">
        <v>2079</v>
      </c>
      <c r="O1176" s="110"/>
      <c r="P1176" s="117">
        <v>43732</v>
      </c>
    </row>
    <row r="1177" spans="1:16" ht="33.75" customHeight="1">
      <c r="A1177" s="37" t="s">
        <v>2080</v>
      </c>
      <c r="B1177" s="110">
        <v>2019</v>
      </c>
      <c r="C1177" s="37" t="s">
        <v>2082</v>
      </c>
      <c r="D1177" s="110">
        <v>2</v>
      </c>
      <c r="E1177" s="84">
        <v>11986</v>
      </c>
      <c r="F1177" s="96">
        <v>332</v>
      </c>
      <c r="G1177" s="84">
        <v>0</v>
      </c>
      <c r="H1177" s="84">
        <v>0</v>
      </c>
      <c r="I1177" s="84">
        <v>0</v>
      </c>
      <c r="J1177" s="84">
        <v>0</v>
      </c>
      <c r="K1177" s="85">
        <v>0</v>
      </c>
      <c r="L1177" s="85">
        <v>0</v>
      </c>
      <c r="M1177" s="52">
        <f t="shared" si="34"/>
        <v>12318</v>
      </c>
      <c r="N1177" s="88" t="s">
        <v>2079</v>
      </c>
      <c r="O1177" s="110"/>
      <c r="P1177" s="117">
        <v>43732</v>
      </c>
    </row>
    <row r="1178" spans="1:16" ht="31.5" customHeight="1">
      <c r="A1178" s="37" t="s">
        <v>1639</v>
      </c>
      <c r="B1178" s="110">
        <v>2019</v>
      </c>
      <c r="C1178" s="37" t="s">
        <v>2077</v>
      </c>
      <c r="D1178" s="110">
        <v>3</v>
      </c>
      <c r="E1178" s="84">
        <v>30575</v>
      </c>
      <c r="F1178" s="96">
        <v>1995</v>
      </c>
      <c r="G1178" s="84">
        <v>0</v>
      </c>
      <c r="H1178" s="84">
        <v>0</v>
      </c>
      <c r="I1178" s="84">
        <v>0</v>
      </c>
      <c r="J1178" s="84">
        <v>0</v>
      </c>
      <c r="K1178" s="85">
        <v>0</v>
      </c>
      <c r="L1178" s="85">
        <v>0</v>
      </c>
      <c r="M1178" s="52">
        <f t="shared" si="34"/>
        <v>32570</v>
      </c>
      <c r="N1178" s="88" t="s">
        <v>2064</v>
      </c>
      <c r="O1178" s="110"/>
      <c r="P1178" s="117">
        <v>43024</v>
      </c>
    </row>
    <row r="1179" spans="1:16" ht="15.75" customHeight="1">
      <c r="A1179" s="37" t="s">
        <v>2039</v>
      </c>
      <c r="B1179" s="110">
        <v>2019</v>
      </c>
      <c r="C1179" s="37" t="s">
        <v>2040</v>
      </c>
      <c r="D1179" s="110">
        <v>1</v>
      </c>
      <c r="E1179" s="84">
        <v>44070</v>
      </c>
      <c r="F1179" s="96">
        <v>1531</v>
      </c>
      <c r="G1179" s="84">
        <v>0</v>
      </c>
      <c r="H1179" s="84">
        <v>0</v>
      </c>
      <c r="I1179" s="84">
        <v>0</v>
      </c>
      <c r="J1179" s="84">
        <v>0</v>
      </c>
      <c r="K1179" s="85">
        <v>0</v>
      </c>
      <c r="L1179" s="85">
        <v>0</v>
      </c>
      <c r="M1179" s="52">
        <f t="shared" si="34"/>
        <v>45601</v>
      </c>
      <c r="N1179" s="88" t="s">
        <v>2041</v>
      </c>
      <c r="O1179" s="110"/>
      <c r="P1179" s="117">
        <v>43655</v>
      </c>
    </row>
    <row r="1180" spans="1:16" ht="33.75" customHeight="1">
      <c r="A1180" s="37" t="s">
        <v>1850</v>
      </c>
      <c r="B1180" s="110">
        <v>2019</v>
      </c>
      <c r="C1180" s="37" t="s">
        <v>1909</v>
      </c>
      <c r="D1180" s="110">
        <v>1</v>
      </c>
      <c r="E1180" s="84">
        <v>7724</v>
      </c>
      <c r="F1180" s="96">
        <f>7730-E1180</f>
        <v>6</v>
      </c>
      <c r="G1180" s="84">
        <v>0</v>
      </c>
      <c r="H1180" s="84">
        <v>0</v>
      </c>
      <c r="I1180" s="84">
        <v>0</v>
      </c>
      <c r="J1180" s="84">
        <v>0</v>
      </c>
      <c r="K1180" s="85">
        <v>0</v>
      </c>
      <c r="L1180" s="85"/>
      <c r="M1180" s="52">
        <f t="shared" si="34"/>
        <v>7730</v>
      </c>
      <c r="N1180" s="88" t="s">
        <v>1847</v>
      </c>
      <c r="O1180" s="110"/>
      <c r="P1180" s="117">
        <v>43507</v>
      </c>
    </row>
    <row r="1181" spans="1:16" ht="33.75" customHeight="1">
      <c r="A1181" s="37" t="s">
        <v>2002</v>
      </c>
      <c r="B1181" s="110">
        <v>2019</v>
      </c>
      <c r="C1181" s="37" t="s">
        <v>2003</v>
      </c>
      <c r="D1181" s="110">
        <v>7</v>
      </c>
      <c r="E1181" s="84">
        <v>186249</v>
      </c>
      <c r="F1181" s="96">
        <v>11307</v>
      </c>
      <c r="G1181" s="84">
        <v>0</v>
      </c>
      <c r="H1181" s="84">
        <v>0</v>
      </c>
      <c r="I1181" s="84">
        <v>0</v>
      </c>
      <c r="J1181" s="84">
        <v>0</v>
      </c>
      <c r="K1181" s="85">
        <v>0</v>
      </c>
      <c r="L1181" s="85">
        <v>0</v>
      </c>
      <c r="M1181" s="52">
        <f t="shared" si="34"/>
        <v>197556</v>
      </c>
      <c r="N1181" s="88" t="s">
        <v>2001</v>
      </c>
      <c r="O1181" s="110"/>
      <c r="P1181" s="117">
        <v>43594</v>
      </c>
    </row>
    <row r="1182" spans="1:16" ht="24" customHeight="1">
      <c r="A1182" s="37" t="s">
        <v>1879</v>
      </c>
      <c r="B1182" s="110">
        <v>2019</v>
      </c>
      <c r="C1182" s="37" t="s">
        <v>1880</v>
      </c>
      <c r="D1182" s="110">
        <v>3</v>
      </c>
      <c r="E1182" s="84">
        <v>40832</v>
      </c>
      <c r="F1182" s="96">
        <v>3062</v>
      </c>
      <c r="G1182" s="84"/>
      <c r="H1182" s="84">
        <v>0</v>
      </c>
      <c r="I1182" s="84">
        <v>0</v>
      </c>
      <c r="J1182" s="84">
        <v>0</v>
      </c>
      <c r="K1182" s="85">
        <v>0</v>
      </c>
      <c r="L1182" s="85">
        <v>0</v>
      </c>
      <c r="M1182" s="52">
        <f t="shared" si="34"/>
        <v>43894</v>
      </c>
      <c r="N1182" s="88" t="s">
        <v>1875</v>
      </c>
      <c r="O1182" s="110"/>
      <c r="P1182" s="117">
        <v>43486</v>
      </c>
    </row>
    <row r="1183" spans="1:16" ht="33.75" customHeight="1">
      <c r="A1183" s="37" t="s">
        <v>1876</v>
      </c>
      <c r="B1183" s="110">
        <v>2019</v>
      </c>
      <c r="C1183" s="37" t="s">
        <v>1877</v>
      </c>
      <c r="D1183" s="110">
        <v>8</v>
      </c>
      <c r="E1183" s="84">
        <v>110164</v>
      </c>
      <c r="F1183" s="96">
        <v>7712</v>
      </c>
      <c r="G1183" s="84">
        <v>0</v>
      </c>
      <c r="H1183" s="84">
        <v>0</v>
      </c>
      <c r="I1183" s="84">
        <v>0</v>
      </c>
      <c r="J1183" s="84">
        <v>0</v>
      </c>
      <c r="K1183" s="85">
        <v>0</v>
      </c>
      <c r="L1183" s="85">
        <v>0</v>
      </c>
      <c r="M1183" s="52">
        <f t="shared" si="34"/>
        <v>117876</v>
      </c>
      <c r="N1183" s="88" t="s">
        <v>1875</v>
      </c>
      <c r="O1183" s="110"/>
      <c r="P1183" s="117">
        <v>43486</v>
      </c>
    </row>
    <row r="1184" spans="1:16" ht="17.25" customHeight="1">
      <c r="A1184" s="37" t="s">
        <v>1885</v>
      </c>
      <c r="B1184" s="110">
        <v>2019</v>
      </c>
      <c r="C1184" s="37" t="s">
        <v>1886</v>
      </c>
      <c r="D1184" s="110">
        <v>1</v>
      </c>
      <c r="E1184" s="84">
        <v>9128</v>
      </c>
      <c r="F1184" s="96">
        <v>685</v>
      </c>
      <c r="G1184" s="84">
        <v>0</v>
      </c>
      <c r="H1184" s="84">
        <v>0</v>
      </c>
      <c r="I1184" s="84">
        <v>0</v>
      </c>
      <c r="J1184" s="84">
        <v>0</v>
      </c>
      <c r="K1184" s="85"/>
      <c r="L1184" s="85">
        <v>0</v>
      </c>
      <c r="M1184" s="52">
        <f t="shared" si="34"/>
        <v>9813</v>
      </c>
      <c r="N1184" s="88" t="s">
        <v>1875</v>
      </c>
      <c r="O1184" s="110"/>
      <c r="P1184" s="117">
        <v>43486</v>
      </c>
    </row>
    <row r="1185" spans="1:16" ht="17.25" customHeight="1">
      <c r="A1185" s="37" t="s">
        <v>1887</v>
      </c>
      <c r="B1185" s="110">
        <v>2019</v>
      </c>
      <c r="C1185" s="37" t="s">
        <v>1888</v>
      </c>
      <c r="D1185" s="110">
        <v>1</v>
      </c>
      <c r="E1185" s="84">
        <v>12400</v>
      </c>
      <c r="F1185" s="96">
        <v>930</v>
      </c>
      <c r="G1185" s="84">
        <v>0</v>
      </c>
      <c r="H1185" s="84">
        <v>0</v>
      </c>
      <c r="I1185" s="84">
        <v>0</v>
      </c>
      <c r="J1185" s="84">
        <v>0</v>
      </c>
      <c r="K1185" s="85">
        <v>0</v>
      </c>
      <c r="L1185" s="85">
        <v>0</v>
      </c>
      <c r="M1185" s="52">
        <f t="shared" si="34"/>
        <v>13330</v>
      </c>
      <c r="N1185" s="88" t="s">
        <v>1875</v>
      </c>
      <c r="O1185" s="110"/>
      <c r="P1185" s="117">
        <v>43486</v>
      </c>
    </row>
    <row r="1186" spans="1:16" ht="14.25" customHeight="1">
      <c r="A1186" s="37" t="s">
        <v>1881</v>
      </c>
      <c r="B1186" s="110">
        <v>2019</v>
      </c>
      <c r="C1186" s="37" t="s">
        <v>1882</v>
      </c>
      <c r="D1186" s="110">
        <v>1</v>
      </c>
      <c r="E1186" s="84">
        <v>12400</v>
      </c>
      <c r="F1186" s="96">
        <v>930</v>
      </c>
      <c r="G1186" s="84">
        <v>0</v>
      </c>
      <c r="H1186" s="84">
        <v>0</v>
      </c>
      <c r="I1186" s="84">
        <v>0</v>
      </c>
      <c r="J1186" s="84">
        <v>0</v>
      </c>
      <c r="K1186" s="85">
        <v>0</v>
      </c>
      <c r="L1186" s="85">
        <v>0</v>
      </c>
      <c r="M1186" s="52">
        <f t="shared" si="34"/>
        <v>13330</v>
      </c>
      <c r="N1186" s="88" t="s">
        <v>1875</v>
      </c>
      <c r="O1186" s="110"/>
      <c r="P1186" s="117">
        <v>43486</v>
      </c>
    </row>
    <row r="1187" spans="1:16" ht="15.75" customHeight="1">
      <c r="A1187" s="37" t="s">
        <v>1883</v>
      </c>
      <c r="B1187" s="110">
        <v>2019</v>
      </c>
      <c r="C1187" s="37" t="s">
        <v>1884</v>
      </c>
      <c r="D1187" s="110">
        <v>1</v>
      </c>
      <c r="E1187" s="84">
        <v>13160</v>
      </c>
      <c r="F1187" s="96">
        <v>987</v>
      </c>
      <c r="G1187" s="84">
        <v>0</v>
      </c>
      <c r="H1187" s="84">
        <v>0</v>
      </c>
      <c r="I1187" s="84">
        <v>0</v>
      </c>
      <c r="J1187" s="84">
        <v>0</v>
      </c>
      <c r="K1187" s="85">
        <v>0</v>
      </c>
      <c r="L1187" s="85">
        <v>0</v>
      </c>
      <c r="M1187" s="52">
        <f t="shared" si="34"/>
        <v>14147</v>
      </c>
      <c r="N1187" s="88" t="s">
        <v>1875</v>
      </c>
      <c r="O1187" s="110"/>
      <c r="P1187" s="117">
        <v>43486</v>
      </c>
    </row>
    <row r="1188" spans="1:16" ht="15.75" customHeight="1">
      <c r="A1188" s="37" t="s">
        <v>2096</v>
      </c>
      <c r="B1188" s="110">
        <v>2019</v>
      </c>
      <c r="C1188" s="37" t="s">
        <v>2097</v>
      </c>
      <c r="D1188" s="110">
        <v>1</v>
      </c>
      <c r="E1188" s="84">
        <v>19070</v>
      </c>
      <c r="F1188" s="96">
        <v>1978</v>
      </c>
      <c r="G1188" s="84">
        <v>0</v>
      </c>
      <c r="H1188" s="84">
        <v>0</v>
      </c>
      <c r="I1188" s="84">
        <v>0</v>
      </c>
      <c r="J1188" s="84">
        <v>0</v>
      </c>
      <c r="K1188" s="85">
        <v>0</v>
      </c>
      <c r="L1188" s="85">
        <v>0</v>
      </c>
      <c r="M1188" s="52">
        <f t="shared" si="34"/>
        <v>21048</v>
      </c>
      <c r="N1188" s="88" t="s">
        <v>2051</v>
      </c>
      <c r="O1188" s="110"/>
      <c r="P1188" s="117">
        <v>43740</v>
      </c>
    </row>
    <row r="1189" spans="1:16" ht="15.75" customHeight="1">
      <c r="A1189" s="37" t="s">
        <v>1892</v>
      </c>
      <c r="B1189" s="110">
        <v>2019</v>
      </c>
      <c r="C1189" s="37" t="s">
        <v>1893</v>
      </c>
      <c r="D1189" s="110">
        <v>1</v>
      </c>
      <c r="E1189" s="84">
        <v>26412</v>
      </c>
      <c r="F1189" s="96">
        <v>2213</v>
      </c>
      <c r="G1189" s="84">
        <v>0</v>
      </c>
      <c r="H1189" s="84">
        <v>0</v>
      </c>
      <c r="I1189" s="84">
        <v>0</v>
      </c>
      <c r="J1189" s="84">
        <v>0</v>
      </c>
      <c r="K1189" s="85">
        <v>0</v>
      </c>
      <c r="L1189" s="85">
        <v>0</v>
      </c>
      <c r="M1189" s="52">
        <f t="shared" si="34"/>
        <v>28625</v>
      </c>
      <c r="N1189" s="88" t="s">
        <v>1894</v>
      </c>
      <c r="O1189" s="110"/>
      <c r="P1189" s="117">
        <v>43494</v>
      </c>
    </row>
    <row r="1190" spans="1:16" ht="15.75" customHeight="1">
      <c r="A1190" s="37" t="s">
        <v>2037</v>
      </c>
      <c r="B1190" s="110">
        <v>2019</v>
      </c>
      <c r="C1190" s="37" t="s">
        <v>2038</v>
      </c>
      <c r="D1190" s="110">
        <v>1</v>
      </c>
      <c r="E1190" s="84">
        <v>11112</v>
      </c>
      <c r="F1190" s="96">
        <v>533</v>
      </c>
      <c r="G1190" s="84">
        <v>0</v>
      </c>
      <c r="H1190" s="84">
        <v>0</v>
      </c>
      <c r="I1190" s="84">
        <v>0</v>
      </c>
      <c r="J1190" s="84">
        <v>0</v>
      </c>
      <c r="K1190" s="85">
        <v>0</v>
      </c>
      <c r="L1190" s="85">
        <v>0</v>
      </c>
      <c r="M1190" s="52">
        <f t="shared" si="34"/>
        <v>11645</v>
      </c>
      <c r="N1190" s="88" t="s">
        <v>1847</v>
      </c>
      <c r="O1190" s="110"/>
      <c r="P1190" s="117">
        <v>43378</v>
      </c>
    </row>
    <row r="1191" spans="1:16" ht="15.75" customHeight="1">
      <c r="A1191" s="37" t="s">
        <v>1910</v>
      </c>
      <c r="B1191" s="110">
        <v>2019</v>
      </c>
      <c r="C1191" s="37" t="s">
        <v>1911</v>
      </c>
      <c r="D1191" s="110">
        <v>1</v>
      </c>
      <c r="E1191" s="84">
        <v>10677</v>
      </c>
      <c r="F1191" s="96">
        <v>654</v>
      </c>
      <c r="G1191" s="84">
        <v>0</v>
      </c>
      <c r="H1191" s="84">
        <v>0</v>
      </c>
      <c r="I1191" s="84">
        <v>0</v>
      </c>
      <c r="J1191" s="84">
        <v>0</v>
      </c>
      <c r="K1191" s="85">
        <v>0</v>
      </c>
      <c r="L1191" s="85">
        <v>0</v>
      </c>
      <c r="M1191" s="52">
        <f t="shared" si="34"/>
        <v>11331</v>
      </c>
      <c r="N1191" s="88" t="s">
        <v>1912</v>
      </c>
      <c r="O1191" s="110"/>
      <c r="P1191" s="117">
        <v>43550</v>
      </c>
    </row>
    <row r="1192" spans="1:16" ht="15.75" customHeight="1">
      <c r="A1192" s="37" t="s">
        <v>1814</v>
      </c>
      <c r="B1192" s="110">
        <v>2019</v>
      </c>
      <c r="C1192" s="37" t="s">
        <v>1895</v>
      </c>
      <c r="D1192" s="110">
        <v>1</v>
      </c>
      <c r="E1192" s="84">
        <v>3310</v>
      </c>
      <c r="F1192" s="96">
        <v>189</v>
      </c>
      <c r="G1192" s="84">
        <v>0</v>
      </c>
      <c r="H1192" s="84">
        <v>0</v>
      </c>
      <c r="I1192" s="84">
        <v>0</v>
      </c>
      <c r="J1192" s="84">
        <v>0</v>
      </c>
      <c r="K1192" s="85">
        <v>0</v>
      </c>
      <c r="L1192" s="85">
        <v>0</v>
      </c>
      <c r="M1192" s="52">
        <f t="shared" si="34"/>
        <v>3499</v>
      </c>
      <c r="N1192" s="88" t="s">
        <v>1896</v>
      </c>
      <c r="O1192" s="110"/>
      <c r="P1192" s="117">
        <v>43371</v>
      </c>
    </row>
    <row r="1193" spans="1:16" ht="15.75" customHeight="1">
      <c r="A1193" s="37" t="s">
        <v>1814</v>
      </c>
      <c r="B1193" s="110">
        <v>2019</v>
      </c>
      <c r="C1193" s="37" t="s">
        <v>1899</v>
      </c>
      <c r="D1193" s="110">
        <v>1</v>
      </c>
      <c r="E1193" s="84">
        <v>5069</v>
      </c>
      <c r="F1193" s="96">
        <v>236</v>
      </c>
      <c r="G1193" s="84">
        <v>0</v>
      </c>
      <c r="H1193" s="84">
        <v>0</v>
      </c>
      <c r="I1193" s="84">
        <v>0</v>
      </c>
      <c r="J1193" s="84">
        <v>0</v>
      </c>
      <c r="K1193" s="85">
        <v>0</v>
      </c>
      <c r="L1193" s="85">
        <v>0</v>
      </c>
      <c r="M1193" s="52">
        <f t="shared" si="34"/>
        <v>5305</v>
      </c>
      <c r="N1193" s="88" t="s">
        <v>1900</v>
      </c>
      <c r="O1193" s="110"/>
      <c r="P1193" s="117">
        <v>43514</v>
      </c>
    </row>
    <row r="1194" spans="1:16" ht="15.75" customHeight="1">
      <c r="A1194" s="37" t="s">
        <v>1814</v>
      </c>
      <c r="B1194" s="110">
        <v>2019</v>
      </c>
      <c r="C1194" s="37" t="s">
        <v>1957</v>
      </c>
      <c r="D1194" s="110">
        <v>1</v>
      </c>
      <c r="E1194" s="84">
        <v>1860</v>
      </c>
      <c r="F1194" s="96">
        <v>84</v>
      </c>
      <c r="G1194" s="84">
        <v>0</v>
      </c>
      <c r="H1194" s="84">
        <v>0</v>
      </c>
      <c r="I1194" s="84">
        <v>0</v>
      </c>
      <c r="J1194" s="84">
        <v>0</v>
      </c>
      <c r="K1194" s="85">
        <v>0</v>
      </c>
      <c r="L1194" s="85">
        <v>0</v>
      </c>
      <c r="M1194" s="52">
        <f t="shared" si="34"/>
        <v>1944</v>
      </c>
      <c r="N1194" s="88" t="s">
        <v>1958</v>
      </c>
      <c r="O1194" s="110"/>
      <c r="P1194" s="117">
        <v>43563</v>
      </c>
    </row>
    <row r="1195" spans="1:16" ht="15.75" customHeight="1">
      <c r="A1195" s="37" t="s">
        <v>1814</v>
      </c>
      <c r="B1195" s="110">
        <v>2019</v>
      </c>
      <c r="C1195" s="37" t="s">
        <v>2019</v>
      </c>
      <c r="D1195" s="110">
        <v>1</v>
      </c>
      <c r="E1195" s="84">
        <v>9963</v>
      </c>
      <c r="F1195" s="96">
        <v>609</v>
      </c>
      <c r="G1195" s="84">
        <v>0</v>
      </c>
      <c r="H1195" s="84">
        <v>0</v>
      </c>
      <c r="I1195" s="84">
        <v>0</v>
      </c>
      <c r="J1195" s="84">
        <v>0</v>
      </c>
      <c r="K1195" s="85">
        <v>0</v>
      </c>
      <c r="L1195" s="85">
        <v>0</v>
      </c>
      <c r="M1195" s="52">
        <f t="shared" si="34"/>
        <v>10572</v>
      </c>
      <c r="N1195" s="88" t="s">
        <v>1958</v>
      </c>
      <c r="O1195" s="110"/>
      <c r="P1195" s="117">
        <v>43613</v>
      </c>
    </row>
    <row r="1196" spans="1:16" ht="15.75" customHeight="1">
      <c r="A1196" s="37" t="s">
        <v>2062</v>
      </c>
      <c r="B1196" s="110">
        <v>2019</v>
      </c>
      <c r="C1196" s="37" t="s">
        <v>2063</v>
      </c>
      <c r="D1196" s="110">
        <v>1</v>
      </c>
      <c r="E1196" s="84">
        <v>3792</v>
      </c>
      <c r="F1196" s="96">
        <v>207</v>
      </c>
      <c r="G1196" s="84">
        <v>0</v>
      </c>
      <c r="H1196" s="84">
        <v>0</v>
      </c>
      <c r="I1196" s="84">
        <v>0</v>
      </c>
      <c r="J1196" s="84">
        <v>0</v>
      </c>
      <c r="K1196" s="85">
        <v>0</v>
      </c>
      <c r="L1196" s="85">
        <v>0</v>
      </c>
      <c r="M1196" s="52">
        <f t="shared" si="34"/>
        <v>3999</v>
      </c>
      <c r="N1196" s="88" t="s">
        <v>2051</v>
      </c>
      <c r="O1196" s="110"/>
      <c r="P1196" s="117">
        <v>43740</v>
      </c>
    </row>
    <row r="1197" spans="1:16" ht="15.75" customHeight="1">
      <c r="A1197" s="37" t="s">
        <v>2091</v>
      </c>
      <c r="B1197" s="110">
        <v>2019</v>
      </c>
      <c r="C1197" s="37" t="s">
        <v>2094</v>
      </c>
      <c r="D1197" s="110">
        <v>1</v>
      </c>
      <c r="E1197" s="84">
        <v>31295</v>
      </c>
      <c r="F1197" s="96">
        <v>2954</v>
      </c>
      <c r="G1197" s="84">
        <v>0</v>
      </c>
      <c r="H1197" s="84">
        <v>0</v>
      </c>
      <c r="I1197" s="84">
        <v>0</v>
      </c>
      <c r="J1197" s="84">
        <v>0</v>
      </c>
      <c r="K1197" s="85">
        <v>0</v>
      </c>
      <c r="L1197" s="85">
        <v>0</v>
      </c>
      <c r="M1197" s="52">
        <f>SUM(E1197:L1197)</f>
        <v>34249</v>
      </c>
      <c r="N1197" s="88" t="s">
        <v>2095</v>
      </c>
      <c r="O1197" s="110"/>
      <c r="P1197" s="117">
        <v>43726</v>
      </c>
    </row>
    <row r="1198" spans="1:16" ht="15.75" customHeight="1">
      <c r="A1198" s="37" t="s">
        <v>2091</v>
      </c>
      <c r="B1198" s="110">
        <v>2019</v>
      </c>
      <c r="C1198" s="37" t="s">
        <v>2092</v>
      </c>
      <c r="D1198" s="110">
        <v>1</v>
      </c>
      <c r="E1198" s="84">
        <v>48623.83</v>
      </c>
      <c r="F1198" s="96">
        <v>2225.17</v>
      </c>
      <c r="G1198" s="84">
        <v>0</v>
      </c>
      <c r="H1198" s="84">
        <v>0</v>
      </c>
      <c r="I1198" s="84">
        <v>0</v>
      </c>
      <c r="J1198" s="84">
        <v>0</v>
      </c>
      <c r="K1198" s="85">
        <v>0</v>
      </c>
      <c r="L1198" s="85">
        <v>0</v>
      </c>
      <c r="M1198" s="52">
        <f t="shared" si="34"/>
        <v>50849</v>
      </c>
      <c r="N1198" s="88" t="s">
        <v>2093</v>
      </c>
      <c r="O1198" s="110"/>
      <c r="P1198" s="117">
        <v>43732</v>
      </c>
    </row>
    <row r="1199" spans="1:16" ht="27.75" customHeight="1">
      <c r="A1199" s="37" t="s">
        <v>2015</v>
      </c>
      <c r="B1199" s="110">
        <v>2019</v>
      </c>
      <c r="C1199" s="37" t="s">
        <v>2016</v>
      </c>
      <c r="D1199" s="110">
        <v>3</v>
      </c>
      <c r="E1199" s="84">
        <v>29949</v>
      </c>
      <c r="F1199" s="96">
        <v>1737</v>
      </c>
      <c r="G1199" s="84">
        <v>0</v>
      </c>
      <c r="H1199" s="84">
        <v>0</v>
      </c>
      <c r="I1199" s="84">
        <v>0</v>
      </c>
      <c r="J1199" s="84">
        <v>0</v>
      </c>
      <c r="K1199" s="85">
        <v>0</v>
      </c>
      <c r="L1199" s="85">
        <v>0</v>
      </c>
      <c r="M1199" s="52">
        <f t="shared" si="34"/>
        <v>31686</v>
      </c>
      <c r="N1199" s="88" t="s">
        <v>2012</v>
      </c>
      <c r="O1199" s="110"/>
      <c r="P1199" s="117">
        <v>43640</v>
      </c>
    </row>
    <row r="1200" spans="1:16" ht="15.75" customHeight="1">
      <c r="A1200" s="37" t="s">
        <v>2020</v>
      </c>
      <c r="B1200" s="110">
        <v>2019</v>
      </c>
      <c r="C1200" s="37" t="s">
        <v>2021</v>
      </c>
      <c r="D1200" s="110">
        <v>1</v>
      </c>
      <c r="E1200" s="84">
        <v>46378</v>
      </c>
      <c r="F1200" s="96">
        <v>1120</v>
      </c>
      <c r="G1200" s="84">
        <v>0</v>
      </c>
      <c r="H1200" s="84">
        <v>0</v>
      </c>
      <c r="I1200" s="84">
        <v>0</v>
      </c>
      <c r="J1200" s="84">
        <v>0</v>
      </c>
      <c r="K1200" s="85">
        <v>0</v>
      </c>
      <c r="L1200" s="85">
        <v>0</v>
      </c>
      <c r="M1200" s="52">
        <f t="shared" si="34"/>
        <v>47498</v>
      </c>
      <c r="N1200" s="88" t="s">
        <v>2022</v>
      </c>
      <c r="O1200" s="110"/>
      <c r="P1200" s="117">
        <v>43668</v>
      </c>
    </row>
    <row r="1201" spans="1:16" ht="15.75" customHeight="1">
      <c r="A1201" s="37" t="s">
        <v>2068</v>
      </c>
      <c r="B1201" s="110">
        <v>2019</v>
      </c>
      <c r="C1201" s="37" t="s">
        <v>2075</v>
      </c>
      <c r="D1201" s="110">
        <v>2</v>
      </c>
      <c r="E1201" s="84">
        <v>7135</v>
      </c>
      <c r="F1201" s="96">
        <v>256</v>
      </c>
      <c r="G1201" s="84">
        <v>0</v>
      </c>
      <c r="H1201" s="84">
        <v>0</v>
      </c>
      <c r="I1201" s="84">
        <v>0</v>
      </c>
      <c r="J1201" s="84">
        <v>0</v>
      </c>
      <c r="K1201" s="85">
        <v>0</v>
      </c>
      <c r="L1201" s="85">
        <v>0</v>
      </c>
      <c r="M1201" s="52">
        <f>SUM(E1201:L1201)</f>
        <v>7391</v>
      </c>
      <c r="N1201" s="88" t="s">
        <v>1790</v>
      </c>
      <c r="O1201" s="110"/>
      <c r="P1201" s="117">
        <v>43668</v>
      </c>
    </row>
    <row r="1202" spans="1:16" ht="15.75" customHeight="1">
      <c r="A1202" s="37" t="s">
        <v>2071</v>
      </c>
      <c r="B1202" s="110">
        <v>2019</v>
      </c>
      <c r="C1202" s="37" t="s">
        <v>2072</v>
      </c>
      <c r="D1202" s="110">
        <v>1</v>
      </c>
      <c r="E1202" s="84">
        <v>35682</v>
      </c>
      <c r="F1202" s="96">
        <v>2035</v>
      </c>
      <c r="G1202" s="84">
        <v>0</v>
      </c>
      <c r="H1202" s="84">
        <v>0</v>
      </c>
      <c r="I1202" s="84">
        <v>0</v>
      </c>
      <c r="J1202" s="84">
        <v>0</v>
      </c>
      <c r="K1202" s="85">
        <v>0</v>
      </c>
      <c r="L1202" s="85">
        <v>0</v>
      </c>
      <c r="M1202" s="52">
        <f>SUM(E1202:L1202)</f>
        <v>37717</v>
      </c>
      <c r="N1202" s="88" t="s">
        <v>2073</v>
      </c>
      <c r="O1202" s="110"/>
      <c r="P1202" s="117">
        <v>43378</v>
      </c>
    </row>
    <row r="1203" spans="1:16" ht="15.75" customHeight="1">
      <c r="A1203" s="37" t="s">
        <v>2000</v>
      </c>
      <c r="B1203" s="110">
        <v>2019</v>
      </c>
      <c r="C1203" s="37" t="s">
        <v>2049</v>
      </c>
      <c r="D1203" s="110">
        <v>1</v>
      </c>
      <c r="E1203" s="84">
        <v>130227</v>
      </c>
      <c r="F1203" s="96">
        <v>7955</v>
      </c>
      <c r="G1203" s="84">
        <v>0</v>
      </c>
      <c r="H1203" s="84">
        <v>0</v>
      </c>
      <c r="I1203" s="84">
        <v>0</v>
      </c>
      <c r="J1203" s="84">
        <v>0</v>
      </c>
      <c r="K1203" s="85">
        <v>0</v>
      </c>
      <c r="L1203" s="85">
        <v>0</v>
      </c>
      <c r="M1203" s="52">
        <f t="shared" si="34"/>
        <v>138182</v>
      </c>
      <c r="N1203" s="88" t="s">
        <v>2001</v>
      </c>
      <c r="O1203" s="110"/>
      <c r="P1203" s="117">
        <v>43594</v>
      </c>
    </row>
    <row r="1204" spans="1:16" ht="15.75" customHeight="1">
      <c r="A1204" s="37" t="s">
        <v>2048</v>
      </c>
      <c r="B1204" s="110">
        <v>2019</v>
      </c>
      <c r="C1204" s="37" t="s">
        <v>2050</v>
      </c>
      <c r="D1204" s="110">
        <v>1</v>
      </c>
      <c r="E1204" s="84">
        <v>4070</v>
      </c>
      <c r="F1204" s="96">
        <v>223</v>
      </c>
      <c r="G1204" s="84">
        <v>0</v>
      </c>
      <c r="H1204" s="84">
        <v>0</v>
      </c>
      <c r="I1204" s="84">
        <v>0</v>
      </c>
      <c r="J1204" s="84">
        <v>0</v>
      </c>
      <c r="K1204" s="85">
        <v>0</v>
      </c>
      <c r="L1204" s="85"/>
      <c r="M1204" s="52">
        <f t="shared" si="34"/>
        <v>4293</v>
      </c>
      <c r="N1204" s="88" t="s">
        <v>2051</v>
      </c>
      <c r="O1204" s="110"/>
      <c r="P1204" s="117">
        <v>43740</v>
      </c>
    </row>
    <row r="1205" spans="1:16" ht="15.75" customHeight="1">
      <c r="A1205" s="37" t="s">
        <v>2052</v>
      </c>
      <c r="B1205" s="110">
        <v>2019</v>
      </c>
      <c r="C1205" s="37" t="s">
        <v>2053</v>
      </c>
      <c r="D1205" s="110">
        <v>1</v>
      </c>
      <c r="E1205" s="84">
        <v>13939</v>
      </c>
      <c r="F1205" s="96">
        <v>698</v>
      </c>
      <c r="G1205" s="84">
        <v>0</v>
      </c>
      <c r="H1205" s="84">
        <v>0</v>
      </c>
      <c r="I1205" s="84">
        <v>0</v>
      </c>
      <c r="J1205" s="84">
        <v>0</v>
      </c>
      <c r="K1205" s="85">
        <v>0</v>
      </c>
      <c r="L1205" s="85">
        <v>0</v>
      </c>
      <c r="M1205" s="52">
        <f t="shared" si="34"/>
        <v>14637</v>
      </c>
      <c r="N1205" s="88" t="s">
        <v>2054</v>
      </c>
      <c r="O1205" s="110"/>
      <c r="P1205" s="117">
        <v>43535</v>
      </c>
    </row>
    <row r="1206" spans="1:16" ht="24.75" customHeight="1">
      <c r="A1206" s="37" t="s">
        <v>1226</v>
      </c>
      <c r="B1206" s="110">
        <v>2019</v>
      </c>
      <c r="C1206" s="37" t="s">
        <v>1967</v>
      </c>
      <c r="D1206" s="110">
        <v>5</v>
      </c>
      <c r="E1206" s="84">
        <v>37071</v>
      </c>
      <c r="F1206" s="96">
        <v>2092</v>
      </c>
      <c r="G1206" s="84">
        <v>0</v>
      </c>
      <c r="H1206" s="84">
        <v>0</v>
      </c>
      <c r="I1206" s="84">
        <v>0</v>
      </c>
      <c r="J1206" s="84">
        <v>0</v>
      </c>
      <c r="K1206" s="85">
        <v>0</v>
      </c>
      <c r="L1206" s="85">
        <v>0</v>
      </c>
      <c r="M1206" s="52">
        <f t="shared" si="34"/>
        <v>39163</v>
      </c>
      <c r="N1206" s="88" t="s">
        <v>1963</v>
      </c>
      <c r="O1206" s="110"/>
      <c r="P1206" s="117">
        <v>43546</v>
      </c>
    </row>
    <row r="1207" spans="1:16" ht="21" customHeight="1">
      <c r="A1207" s="37" t="s">
        <v>1924</v>
      </c>
      <c r="B1207" s="110">
        <v>2019</v>
      </c>
      <c r="C1207" s="37" t="s">
        <v>1926</v>
      </c>
      <c r="D1207" s="110">
        <v>2</v>
      </c>
      <c r="E1207" s="84">
        <v>16714</v>
      </c>
      <c r="F1207" s="96">
        <v>1411</v>
      </c>
      <c r="G1207" s="84">
        <v>0</v>
      </c>
      <c r="H1207" s="84">
        <v>0</v>
      </c>
      <c r="I1207" s="84">
        <v>0</v>
      </c>
      <c r="J1207" s="84">
        <v>0</v>
      </c>
      <c r="K1207" s="85">
        <v>0</v>
      </c>
      <c r="L1207" s="85">
        <v>0</v>
      </c>
      <c r="M1207" s="52">
        <f t="shared" si="34"/>
        <v>18125</v>
      </c>
      <c r="N1207" s="88" t="s">
        <v>1912</v>
      </c>
      <c r="O1207" s="110"/>
      <c r="P1207" s="117">
        <v>43550</v>
      </c>
    </row>
    <row r="1208" spans="1:16" ht="12" customHeight="1">
      <c r="A1208" s="162"/>
      <c r="B1208" s="163"/>
      <c r="C1208" s="164"/>
      <c r="D1208" s="163"/>
      <c r="E1208" s="165"/>
      <c r="F1208" s="165"/>
      <c r="G1208" s="165"/>
      <c r="H1208" s="165"/>
      <c r="I1208" s="165"/>
      <c r="J1208" s="165"/>
      <c r="K1208" s="166"/>
      <c r="L1208" s="166"/>
      <c r="M1208" s="165"/>
      <c r="N1208" s="167"/>
      <c r="O1208" s="163"/>
      <c r="P1208" s="168"/>
    </row>
    <row r="1209" spans="1:16" ht="22.5" customHeight="1">
      <c r="A1209" s="53" t="s">
        <v>2151</v>
      </c>
      <c r="B1209" s="61">
        <v>2020</v>
      </c>
      <c r="C1209" s="37" t="s">
        <v>2152</v>
      </c>
      <c r="D1209" s="61">
        <v>3</v>
      </c>
      <c r="E1209" s="52">
        <v>152409</v>
      </c>
      <c r="F1209" s="52">
        <v>13924</v>
      </c>
      <c r="G1209" s="52">
        <v>0</v>
      </c>
      <c r="H1209" s="52">
        <v>0</v>
      </c>
      <c r="I1209" s="52">
        <v>0</v>
      </c>
      <c r="J1209" s="52">
        <v>0</v>
      </c>
      <c r="K1209" s="55">
        <v>0</v>
      </c>
      <c r="L1209" s="55">
        <v>0</v>
      </c>
      <c r="M1209" s="52">
        <f t="shared" si="34"/>
        <v>166333</v>
      </c>
      <c r="N1209" s="56" t="s">
        <v>2153</v>
      </c>
      <c r="O1209" s="61"/>
      <c r="P1209" s="117">
        <v>44132</v>
      </c>
    </row>
    <row r="1210" spans="1:16" ht="12" customHeight="1">
      <c r="A1210" s="53" t="s">
        <v>2154</v>
      </c>
      <c r="B1210" s="61">
        <v>2020</v>
      </c>
      <c r="C1210" s="37" t="s">
        <v>2155</v>
      </c>
      <c r="D1210" s="61">
        <v>1</v>
      </c>
      <c r="E1210" s="52">
        <v>5180</v>
      </c>
      <c r="F1210" s="52">
        <v>447</v>
      </c>
      <c r="G1210" s="52">
        <v>0</v>
      </c>
      <c r="H1210" s="52">
        <v>0</v>
      </c>
      <c r="I1210" s="52">
        <v>0</v>
      </c>
      <c r="J1210" s="52">
        <v>0</v>
      </c>
      <c r="K1210" s="55">
        <v>0</v>
      </c>
      <c r="L1210" s="55">
        <v>0</v>
      </c>
      <c r="M1210" s="52">
        <f t="shared" si="34"/>
        <v>5627</v>
      </c>
      <c r="N1210" s="56" t="s">
        <v>2153</v>
      </c>
      <c r="O1210" s="61"/>
      <c r="P1210" s="117">
        <v>44132</v>
      </c>
    </row>
    <row r="1211" spans="1:16" ht="12" customHeight="1">
      <c r="A1211" s="53" t="s">
        <v>2125</v>
      </c>
      <c r="B1211" s="61">
        <v>2020</v>
      </c>
      <c r="C1211" s="37" t="s">
        <v>2126</v>
      </c>
      <c r="D1211" s="61">
        <v>1</v>
      </c>
      <c r="E1211" s="52">
        <v>8592</v>
      </c>
      <c r="F1211" s="52">
        <v>552</v>
      </c>
      <c r="G1211" s="52">
        <v>0</v>
      </c>
      <c r="H1211" s="52">
        <v>0</v>
      </c>
      <c r="I1211" s="52">
        <v>0</v>
      </c>
      <c r="J1211" s="52">
        <v>0</v>
      </c>
      <c r="K1211" s="55">
        <v>0</v>
      </c>
      <c r="L1211" s="55">
        <v>0</v>
      </c>
      <c r="M1211" s="52">
        <f t="shared" si="34"/>
        <v>9144</v>
      </c>
      <c r="N1211" s="56" t="s">
        <v>2124</v>
      </c>
      <c r="O1211" s="61"/>
      <c r="P1211" s="117">
        <v>43850</v>
      </c>
    </row>
    <row r="1212" spans="1:16" ht="24" customHeight="1">
      <c r="A1212" s="37" t="s">
        <v>2103</v>
      </c>
      <c r="B1212" s="61">
        <v>2020</v>
      </c>
      <c r="C1212" s="210" t="s">
        <v>2104</v>
      </c>
      <c r="D1212" s="211">
        <v>3</v>
      </c>
      <c r="E1212" s="212">
        <v>9870</v>
      </c>
      <c r="F1212" s="212">
        <v>855</v>
      </c>
      <c r="G1212" s="212">
        <v>0</v>
      </c>
      <c r="H1212" s="212">
        <v>0</v>
      </c>
      <c r="I1212" s="212">
        <v>0</v>
      </c>
      <c r="J1212" s="212">
        <v>0</v>
      </c>
      <c r="K1212" s="213">
        <v>0</v>
      </c>
      <c r="L1212" s="213">
        <v>0</v>
      </c>
      <c r="M1212" s="52">
        <f t="shared" si="34"/>
        <v>10725</v>
      </c>
      <c r="N1212" s="214" t="s">
        <v>2105</v>
      </c>
      <c r="O1212" s="211"/>
      <c r="P1212" s="215">
        <v>43622</v>
      </c>
    </row>
    <row r="1213" spans="1:16" ht="24" customHeight="1">
      <c r="A1213" s="37" t="s">
        <v>2112</v>
      </c>
      <c r="B1213" s="61">
        <v>2020</v>
      </c>
      <c r="C1213" s="210" t="s">
        <v>2113</v>
      </c>
      <c r="D1213" s="211">
        <v>2</v>
      </c>
      <c r="E1213" s="212">
        <v>3267</v>
      </c>
      <c r="F1213" s="212">
        <v>200</v>
      </c>
      <c r="G1213" s="212">
        <v>0</v>
      </c>
      <c r="H1213" s="212">
        <v>0</v>
      </c>
      <c r="I1213" s="212">
        <v>0</v>
      </c>
      <c r="J1213" s="212">
        <v>0</v>
      </c>
      <c r="K1213" s="213">
        <v>0</v>
      </c>
      <c r="L1213" s="213">
        <v>0</v>
      </c>
      <c r="M1213" s="52">
        <f t="shared" si="34"/>
        <v>3467</v>
      </c>
      <c r="N1213" s="214" t="s">
        <v>2114</v>
      </c>
      <c r="O1213" s="211"/>
      <c r="P1213" s="215">
        <v>43623</v>
      </c>
    </row>
    <row r="1214" spans="1:16" ht="24" customHeight="1">
      <c r="A1214" s="37" t="s">
        <v>1566</v>
      </c>
      <c r="B1214" s="61">
        <v>2020</v>
      </c>
      <c r="C1214" s="210" t="s">
        <v>2131</v>
      </c>
      <c r="D1214" s="211">
        <v>3</v>
      </c>
      <c r="E1214" s="212">
        <v>24424</v>
      </c>
      <c r="F1214" s="212">
        <v>1569</v>
      </c>
      <c r="G1214" s="212">
        <v>0</v>
      </c>
      <c r="H1214" s="212">
        <v>0</v>
      </c>
      <c r="I1214" s="212">
        <v>0</v>
      </c>
      <c r="J1214" s="212">
        <v>0</v>
      </c>
      <c r="K1214" s="213">
        <v>0</v>
      </c>
      <c r="L1214" s="213">
        <v>0</v>
      </c>
      <c r="M1214" s="52">
        <f t="shared" si="34"/>
        <v>25993</v>
      </c>
      <c r="N1214" s="214" t="s">
        <v>2132</v>
      </c>
      <c r="O1214" s="211"/>
      <c r="P1214" s="215">
        <v>43871</v>
      </c>
    </row>
    <row r="1215" spans="1:16" ht="24" customHeight="1">
      <c r="A1215" s="37" t="s">
        <v>1568</v>
      </c>
      <c r="B1215" s="61">
        <v>2020</v>
      </c>
      <c r="C1215" s="210" t="s">
        <v>2137</v>
      </c>
      <c r="D1215" s="211">
        <v>3</v>
      </c>
      <c r="E1215" s="212">
        <v>21724</v>
      </c>
      <c r="F1215" s="212">
        <v>1684</v>
      </c>
      <c r="G1215" s="212">
        <v>0</v>
      </c>
      <c r="H1215" s="212">
        <v>0</v>
      </c>
      <c r="I1215" s="212">
        <v>0</v>
      </c>
      <c r="J1215" s="212">
        <v>0</v>
      </c>
      <c r="K1215" s="213">
        <v>0</v>
      </c>
      <c r="L1215" s="213">
        <v>0</v>
      </c>
      <c r="M1215" s="52">
        <f t="shared" si="34"/>
        <v>23408</v>
      </c>
      <c r="N1215" s="214" t="s">
        <v>2132</v>
      </c>
      <c r="O1215" s="211"/>
      <c r="P1215" s="215">
        <v>43907</v>
      </c>
    </row>
    <row r="1216" spans="1:16" ht="24" customHeight="1">
      <c r="A1216" s="37" t="s">
        <v>2156</v>
      </c>
      <c r="B1216" s="61">
        <v>2020</v>
      </c>
      <c r="C1216" s="210" t="s">
        <v>2157</v>
      </c>
      <c r="D1216" s="211">
        <v>1</v>
      </c>
      <c r="E1216" s="212">
        <v>2496</v>
      </c>
      <c r="F1216" s="212">
        <v>215</v>
      </c>
      <c r="G1216" s="212">
        <v>0</v>
      </c>
      <c r="H1216" s="212">
        <v>0</v>
      </c>
      <c r="I1216" s="212">
        <v>0</v>
      </c>
      <c r="J1216" s="212">
        <v>0</v>
      </c>
      <c r="K1216" s="213">
        <v>0</v>
      </c>
      <c r="L1216" s="213">
        <v>0</v>
      </c>
      <c r="M1216" s="52">
        <f t="shared" si="34"/>
        <v>2711</v>
      </c>
      <c r="N1216" s="56" t="s">
        <v>2153</v>
      </c>
      <c r="O1216" s="61"/>
      <c r="P1216" s="117">
        <v>44132</v>
      </c>
    </row>
    <row r="1217" spans="1:16" ht="24" customHeight="1">
      <c r="A1217" s="37" t="s">
        <v>2115</v>
      </c>
      <c r="B1217" s="61">
        <v>2020</v>
      </c>
      <c r="C1217" s="210" t="s">
        <v>2116</v>
      </c>
      <c r="D1217" s="211">
        <v>2</v>
      </c>
      <c r="E1217" s="212">
        <v>6336</v>
      </c>
      <c r="F1217" s="212">
        <v>386</v>
      </c>
      <c r="G1217" s="212">
        <v>0</v>
      </c>
      <c r="H1217" s="212">
        <v>0</v>
      </c>
      <c r="I1217" s="212">
        <v>0</v>
      </c>
      <c r="J1217" s="212">
        <v>0</v>
      </c>
      <c r="K1217" s="213">
        <v>0</v>
      </c>
      <c r="L1217" s="213">
        <v>0</v>
      </c>
      <c r="M1217" s="52">
        <f aca="true" t="shared" si="35" ref="M1217:M1227">SUM(E1217:L1217)</f>
        <v>6722</v>
      </c>
      <c r="N1217" s="214" t="s">
        <v>2138</v>
      </c>
      <c r="O1217" s="211"/>
      <c r="P1217" s="215">
        <v>43623</v>
      </c>
    </row>
    <row r="1218" spans="1:16" ht="24" customHeight="1">
      <c r="A1218" s="37" t="s">
        <v>2127</v>
      </c>
      <c r="B1218" s="61">
        <v>2020</v>
      </c>
      <c r="C1218" s="210" t="s">
        <v>2128</v>
      </c>
      <c r="D1218" s="211">
        <v>1</v>
      </c>
      <c r="E1218" s="212">
        <v>7368</v>
      </c>
      <c r="F1218" s="212">
        <v>614</v>
      </c>
      <c r="G1218" s="212">
        <v>0</v>
      </c>
      <c r="H1218" s="212">
        <v>0</v>
      </c>
      <c r="I1218" s="212">
        <v>0</v>
      </c>
      <c r="J1218" s="212">
        <v>0</v>
      </c>
      <c r="K1218" s="213">
        <v>0</v>
      </c>
      <c r="L1218" s="213">
        <v>0</v>
      </c>
      <c r="M1218" s="52">
        <f t="shared" si="35"/>
        <v>7982</v>
      </c>
      <c r="N1218" s="214" t="s">
        <v>2124</v>
      </c>
      <c r="O1218" s="211"/>
      <c r="P1218" s="215">
        <v>43878</v>
      </c>
    </row>
    <row r="1219" spans="1:16" ht="24" customHeight="1">
      <c r="A1219" s="37" t="s">
        <v>1903</v>
      </c>
      <c r="B1219" s="61">
        <v>2020</v>
      </c>
      <c r="C1219" s="210" t="s">
        <v>2117</v>
      </c>
      <c r="D1219" s="211">
        <v>1</v>
      </c>
      <c r="E1219" s="212">
        <v>82270</v>
      </c>
      <c r="F1219" s="212">
        <v>1294</v>
      </c>
      <c r="G1219" s="212">
        <v>0</v>
      </c>
      <c r="H1219" s="212">
        <v>0</v>
      </c>
      <c r="I1219" s="212">
        <v>0</v>
      </c>
      <c r="J1219" s="212">
        <v>0</v>
      </c>
      <c r="K1219" s="213">
        <v>0</v>
      </c>
      <c r="L1219" s="213">
        <v>0</v>
      </c>
      <c r="M1219" s="52">
        <f t="shared" si="35"/>
        <v>83564</v>
      </c>
      <c r="N1219" s="214" t="s">
        <v>1905</v>
      </c>
      <c r="O1219" s="211"/>
      <c r="P1219" s="215">
        <v>43889</v>
      </c>
    </row>
    <row r="1220" spans="1:16" ht="24" customHeight="1">
      <c r="A1220" s="37" t="s">
        <v>2141</v>
      </c>
      <c r="B1220" s="61">
        <v>2020</v>
      </c>
      <c r="C1220" s="210" t="s">
        <v>2142</v>
      </c>
      <c r="D1220" s="211">
        <v>2</v>
      </c>
      <c r="E1220" s="212">
        <v>9456</v>
      </c>
      <c r="F1220" s="212">
        <v>699</v>
      </c>
      <c r="G1220" s="212">
        <v>0</v>
      </c>
      <c r="H1220" s="212">
        <v>0</v>
      </c>
      <c r="I1220" s="212">
        <v>0</v>
      </c>
      <c r="J1220" s="212">
        <v>0</v>
      </c>
      <c r="K1220" s="213">
        <v>0</v>
      </c>
      <c r="L1220" s="213">
        <v>0</v>
      </c>
      <c r="M1220" s="52">
        <f t="shared" si="35"/>
        <v>10155</v>
      </c>
      <c r="N1220" s="214" t="s">
        <v>2109</v>
      </c>
      <c r="O1220" s="211"/>
      <c r="P1220" s="215">
        <v>43907</v>
      </c>
    </row>
    <row r="1221" spans="1:16" s="15" customFormat="1" ht="26.25" customHeight="1">
      <c r="A1221" s="53" t="s">
        <v>2031</v>
      </c>
      <c r="B1221" s="37">
        <v>2020</v>
      </c>
      <c r="C1221" s="37" t="s">
        <v>2145</v>
      </c>
      <c r="D1221" s="61">
        <v>1</v>
      </c>
      <c r="E1221" s="52">
        <v>522</v>
      </c>
      <c r="F1221" s="52">
        <v>5</v>
      </c>
      <c r="G1221" s="52">
        <v>0</v>
      </c>
      <c r="H1221" s="52">
        <v>0</v>
      </c>
      <c r="I1221" s="52">
        <v>0</v>
      </c>
      <c r="J1221" s="52">
        <v>0</v>
      </c>
      <c r="K1221" s="55">
        <v>0</v>
      </c>
      <c r="L1221" s="55">
        <v>0</v>
      </c>
      <c r="M1221" s="52">
        <f t="shared" si="35"/>
        <v>527</v>
      </c>
      <c r="N1221" s="56" t="s">
        <v>2033</v>
      </c>
      <c r="O1221" s="61"/>
      <c r="P1221" s="117">
        <v>43907</v>
      </c>
    </row>
    <row r="1222" spans="1:16" s="15" customFormat="1" ht="26.25" customHeight="1">
      <c r="A1222" s="53" t="s">
        <v>1137</v>
      </c>
      <c r="B1222" s="37">
        <v>2020</v>
      </c>
      <c r="C1222" s="37" t="s">
        <v>2146</v>
      </c>
      <c r="D1222" s="61">
        <v>1</v>
      </c>
      <c r="E1222" s="52">
        <v>37720</v>
      </c>
      <c r="F1222" s="52">
        <v>3152</v>
      </c>
      <c r="G1222" s="52">
        <v>0</v>
      </c>
      <c r="H1222" s="52">
        <v>0</v>
      </c>
      <c r="I1222" s="52">
        <v>0</v>
      </c>
      <c r="J1222" s="52">
        <v>0</v>
      </c>
      <c r="K1222" s="55">
        <v>0</v>
      </c>
      <c r="L1222" s="55">
        <v>0</v>
      </c>
      <c r="M1222" s="52">
        <f t="shared" si="35"/>
        <v>40872</v>
      </c>
      <c r="N1222" s="56" t="s">
        <v>2143</v>
      </c>
      <c r="O1222" s="61"/>
      <c r="P1222" s="117">
        <v>44104</v>
      </c>
    </row>
    <row r="1223" spans="1:16" s="15" customFormat="1" ht="26.25" customHeight="1">
      <c r="A1223" s="53" t="s">
        <v>1743</v>
      </c>
      <c r="B1223" s="37">
        <v>2020</v>
      </c>
      <c r="C1223" s="37" t="s">
        <v>2144</v>
      </c>
      <c r="D1223" s="61">
        <v>1</v>
      </c>
      <c r="E1223" s="52">
        <v>66612</v>
      </c>
      <c r="F1223" s="52">
        <v>5577</v>
      </c>
      <c r="G1223" s="52">
        <v>0</v>
      </c>
      <c r="H1223" s="52">
        <v>0</v>
      </c>
      <c r="I1223" s="52">
        <v>0</v>
      </c>
      <c r="J1223" s="52">
        <v>0</v>
      </c>
      <c r="K1223" s="55">
        <v>0</v>
      </c>
      <c r="L1223" s="55">
        <v>0</v>
      </c>
      <c r="M1223" s="52">
        <f t="shared" si="35"/>
        <v>72189</v>
      </c>
      <c r="N1223" s="56" t="s">
        <v>2143</v>
      </c>
      <c r="O1223" s="61"/>
      <c r="P1223" s="117" t="s">
        <v>2147</v>
      </c>
    </row>
    <row r="1224" spans="1:16" s="15" customFormat="1" ht="26.25" customHeight="1">
      <c r="A1224" s="53" t="s">
        <v>2148</v>
      </c>
      <c r="B1224" s="37">
        <v>2020</v>
      </c>
      <c r="C1224" s="37" t="s">
        <v>2149</v>
      </c>
      <c r="D1224" s="61">
        <v>1</v>
      </c>
      <c r="E1224" s="52">
        <v>111143</v>
      </c>
      <c r="F1224" s="52">
        <v>5059</v>
      </c>
      <c r="G1224" s="52">
        <v>0</v>
      </c>
      <c r="H1224" s="52">
        <v>0</v>
      </c>
      <c r="I1224" s="52">
        <v>0</v>
      </c>
      <c r="J1224" s="52">
        <v>0</v>
      </c>
      <c r="K1224" s="55">
        <v>0</v>
      </c>
      <c r="L1224" s="55">
        <v>0</v>
      </c>
      <c r="M1224" s="52">
        <f t="shared" si="35"/>
        <v>116202</v>
      </c>
      <c r="N1224" s="56" t="s">
        <v>2150</v>
      </c>
      <c r="O1224" s="61"/>
      <c r="P1224" s="117">
        <v>44096</v>
      </c>
    </row>
    <row r="1225" spans="1:16" s="15" customFormat="1" ht="26.25" customHeight="1">
      <c r="A1225" s="53" t="s">
        <v>2158</v>
      </c>
      <c r="B1225" s="37">
        <v>2020</v>
      </c>
      <c r="C1225" s="37" t="s">
        <v>2159</v>
      </c>
      <c r="D1225" s="61">
        <v>1</v>
      </c>
      <c r="E1225" s="52">
        <v>18731</v>
      </c>
      <c r="F1225" s="52">
        <v>860.92</v>
      </c>
      <c r="G1225" s="52">
        <v>0</v>
      </c>
      <c r="H1225" s="52">
        <v>0</v>
      </c>
      <c r="I1225" s="52">
        <v>0</v>
      </c>
      <c r="J1225" s="52">
        <v>0</v>
      </c>
      <c r="K1225" s="55">
        <v>0</v>
      </c>
      <c r="L1225" s="55">
        <v>0</v>
      </c>
      <c r="M1225" s="52">
        <f t="shared" si="35"/>
        <v>19591.92</v>
      </c>
      <c r="N1225" s="56" t="s">
        <v>2160</v>
      </c>
      <c r="O1225" s="61"/>
      <c r="P1225" s="117">
        <v>43245</v>
      </c>
    </row>
    <row r="1226" spans="1:16" ht="24" customHeight="1">
      <c r="A1226" s="37" t="s">
        <v>2118</v>
      </c>
      <c r="B1226" s="61">
        <v>2020</v>
      </c>
      <c r="C1226" s="210" t="s">
        <v>2119</v>
      </c>
      <c r="D1226" s="211">
        <v>1</v>
      </c>
      <c r="E1226" s="212">
        <v>4224</v>
      </c>
      <c r="F1226" s="212">
        <v>251</v>
      </c>
      <c r="G1226" s="212"/>
      <c r="H1226" s="212">
        <v>0</v>
      </c>
      <c r="I1226" s="212">
        <v>0</v>
      </c>
      <c r="J1226" s="212">
        <v>0</v>
      </c>
      <c r="K1226" s="213">
        <v>0</v>
      </c>
      <c r="L1226" s="213">
        <v>0</v>
      </c>
      <c r="M1226" s="52">
        <f t="shared" si="35"/>
        <v>4475</v>
      </c>
      <c r="N1226" s="214" t="s">
        <v>2120</v>
      </c>
      <c r="O1226" s="211"/>
      <c r="P1226" s="215" t="s">
        <v>2121</v>
      </c>
    </row>
    <row r="1227" spans="1:16" ht="24" customHeight="1">
      <c r="A1227" s="37" t="s">
        <v>2118</v>
      </c>
      <c r="B1227" s="61">
        <v>2020</v>
      </c>
      <c r="C1227" s="210" t="s">
        <v>2134</v>
      </c>
      <c r="D1227" s="211">
        <v>1</v>
      </c>
      <c r="E1227" s="212">
        <v>150</v>
      </c>
      <c r="F1227" s="212">
        <v>34</v>
      </c>
      <c r="G1227" s="212">
        <v>0</v>
      </c>
      <c r="H1227" s="212">
        <v>0</v>
      </c>
      <c r="I1227" s="212">
        <v>0</v>
      </c>
      <c r="J1227" s="212">
        <v>0</v>
      </c>
      <c r="K1227" s="213">
        <v>0</v>
      </c>
      <c r="L1227" s="213">
        <v>0</v>
      </c>
      <c r="M1227" s="52">
        <f t="shared" si="35"/>
        <v>184</v>
      </c>
      <c r="N1227" s="214" t="s">
        <v>2135</v>
      </c>
      <c r="O1227" s="211"/>
      <c r="P1227" s="215">
        <v>43362</v>
      </c>
    </row>
    <row r="1228" spans="1:16" ht="24" customHeight="1">
      <c r="A1228" s="37" t="s">
        <v>2107</v>
      </c>
      <c r="B1228" s="61">
        <v>2020</v>
      </c>
      <c r="C1228" s="210" t="s">
        <v>2108</v>
      </c>
      <c r="D1228" s="211">
        <v>1</v>
      </c>
      <c r="E1228" s="212">
        <v>7104</v>
      </c>
      <c r="F1228" s="212">
        <v>456</v>
      </c>
      <c r="G1228" s="212">
        <v>0</v>
      </c>
      <c r="H1228" s="212">
        <v>0</v>
      </c>
      <c r="I1228" s="212">
        <v>0</v>
      </c>
      <c r="J1228" s="212">
        <v>0</v>
      </c>
      <c r="K1228" s="213">
        <v>0</v>
      </c>
      <c r="L1228" s="213">
        <v>0</v>
      </c>
      <c r="M1228" s="52">
        <f t="shared" si="34"/>
        <v>7560</v>
      </c>
      <c r="N1228" s="214" t="s">
        <v>2109</v>
      </c>
      <c r="O1228" s="211"/>
      <c r="P1228" s="215">
        <v>43854</v>
      </c>
    </row>
    <row r="1229" spans="1:16" ht="24" customHeight="1">
      <c r="A1229" s="37" t="s">
        <v>2110</v>
      </c>
      <c r="B1229" s="61">
        <v>2020</v>
      </c>
      <c r="C1229" s="210" t="s">
        <v>2111</v>
      </c>
      <c r="D1229" s="211">
        <v>1</v>
      </c>
      <c r="E1229" s="212">
        <v>5264</v>
      </c>
      <c r="F1229" s="212">
        <v>339</v>
      </c>
      <c r="G1229" s="212"/>
      <c r="H1229" s="212">
        <v>0</v>
      </c>
      <c r="I1229" s="212">
        <v>0</v>
      </c>
      <c r="J1229" s="212">
        <v>0</v>
      </c>
      <c r="K1229" s="213">
        <v>0</v>
      </c>
      <c r="L1229" s="213">
        <v>0</v>
      </c>
      <c r="M1229" s="52">
        <f t="shared" si="34"/>
        <v>5603</v>
      </c>
      <c r="N1229" s="214" t="s">
        <v>2109</v>
      </c>
      <c r="O1229" s="211"/>
      <c r="P1229" s="215">
        <v>43854</v>
      </c>
    </row>
    <row r="1230" spans="1:16" ht="15.75" customHeight="1">
      <c r="A1230" s="37" t="s">
        <v>2020</v>
      </c>
      <c r="B1230" s="110">
        <v>2020</v>
      </c>
      <c r="C1230" s="37" t="s">
        <v>2133</v>
      </c>
      <c r="D1230" s="110">
        <v>1</v>
      </c>
      <c r="E1230" s="84">
        <v>23189</v>
      </c>
      <c r="F1230" s="96">
        <v>96</v>
      </c>
      <c r="G1230" s="84">
        <v>0</v>
      </c>
      <c r="H1230" s="84">
        <v>0</v>
      </c>
      <c r="I1230" s="84">
        <v>0</v>
      </c>
      <c r="J1230" s="84">
        <v>0</v>
      </c>
      <c r="K1230" s="85">
        <v>0</v>
      </c>
      <c r="L1230" s="85">
        <v>0</v>
      </c>
      <c r="M1230" s="52">
        <f>SUM(E1230:L1230)</f>
        <v>23285</v>
      </c>
      <c r="N1230" s="88" t="s">
        <v>2022</v>
      </c>
      <c r="O1230" s="110"/>
      <c r="P1230" s="117">
        <v>43907</v>
      </c>
    </row>
    <row r="1231" spans="1:16" ht="24" customHeight="1">
      <c r="A1231" s="37" t="s">
        <v>2129</v>
      </c>
      <c r="B1231" s="61">
        <v>2020</v>
      </c>
      <c r="C1231" s="210" t="s">
        <v>2130</v>
      </c>
      <c r="D1231" s="211">
        <v>3</v>
      </c>
      <c r="E1231" s="212">
        <v>12573</v>
      </c>
      <c r="F1231" s="212">
        <v>1078</v>
      </c>
      <c r="G1231" s="212">
        <v>0</v>
      </c>
      <c r="H1231" s="212">
        <v>0</v>
      </c>
      <c r="I1231" s="212">
        <v>0</v>
      </c>
      <c r="J1231" s="212">
        <v>0</v>
      </c>
      <c r="K1231" s="213">
        <v>0</v>
      </c>
      <c r="L1231" s="213">
        <v>0</v>
      </c>
      <c r="M1231" s="52">
        <f t="shared" si="34"/>
        <v>13651</v>
      </c>
      <c r="N1231" s="214" t="s">
        <v>2124</v>
      </c>
      <c r="O1231" s="211"/>
      <c r="P1231" s="215">
        <v>43850</v>
      </c>
    </row>
    <row r="1232" spans="1:16" ht="15" customHeight="1">
      <c r="A1232" s="37" t="s">
        <v>2122</v>
      </c>
      <c r="B1232" s="61">
        <v>2020</v>
      </c>
      <c r="C1232" s="210" t="s">
        <v>2123</v>
      </c>
      <c r="D1232" s="211">
        <v>2</v>
      </c>
      <c r="E1232" s="212">
        <v>18872</v>
      </c>
      <c r="F1232" s="212">
        <v>1214</v>
      </c>
      <c r="G1232" s="212">
        <v>0</v>
      </c>
      <c r="H1232" s="212">
        <v>0</v>
      </c>
      <c r="I1232" s="212">
        <v>0</v>
      </c>
      <c r="J1232" s="212">
        <v>0</v>
      </c>
      <c r="K1232" s="213">
        <v>0</v>
      </c>
      <c r="L1232" s="213">
        <v>0</v>
      </c>
      <c r="M1232" s="52">
        <f t="shared" si="34"/>
        <v>20086</v>
      </c>
      <c r="N1232" s="214" t="s">
        <v>2124</v>
      </c>
      <c r="O1232" s="211"/>
      <c r="P1232" s="215">
        <v>43850</v>
      </c>
    </row>
    <row r="1233" spans="1:16" ht="14.25" customHeight="1">
      <c r="A1233" s="37" t="s">
        <v>1814</v>
      </c>
      <c r="B1233" s="110">
        <v>2020</v>
      </c>
      <c r="C1233" s="37" t="s">
        <v>2136</v>
      </c>
      <c r="D1233" s="110">
        <v>1</v>
      </c>
      <c r="E1233" s="84">
        <v>2305</v>
      </c>
      <c r="F1233" s="96">
        <v>10</v>
      </c>
      <c r="G1233" s="84">
        <v>0</v>
      </c>
      <c r="H1233" s="84">
        <v>0</v>
      </c>
      <c r="I1233" s="84">
        <v>0</v>
      </c>
      <c r="J1233" s="84">
        <v>0</v>
      </c>
      <c r="K1233" s="85">
        <v>0</v>
      </c>
      <c r="L1233" s="85">
        <v>0</v>
      </c>
      <c r="M1233" s="52">
        <f>SUM(E1233:L1233)</f>
        <v>2315</v>
      </c>
      <c r="N1233" s="88" t="s">
        <v>1900</v>
      </c>
      <c r="O1233" s="110"/>
      <c r="P1233" s="117">
        <v>43907</v>
      </c>
    </row>
    <row r="1234" spans="1:16" ht="21.75" customHeight="1">
      <c r="A1234" s="37" t="s">
        <v>2139</v>
      </c>
      <c r="B1234" s="61">
        <v>2020</v>
      </c>
      <c r="C1234" s="210" t="s">
        <v>2140</v>
      </c>
      <c r="D1234" s="211">
        <v>4</v>
      </c>
      <c r="E1234" s="212">
        <v>72791</v>
      </c>
      <c r="F1234" s="212">
        <v>5411</v>
      </c>
      <c r="G1234" s="212">
        <v>0</v>
      </c>
      <c r="H1234" s="212">
        <v>0</v>
      </c>
      <c r="I1234" s="212">
        <v>0</v>
      </c>
      <c r="J1234" s="212">
        <v>0</v>
      </c>
      <c r="K1234" s="213">
        <v>0</v>
      </c>
      <c r="L1234" s="213">
        <v>0</v>
      </c>
      <c r="M1234" s="52">
        <f t="shared" si="34"/>
        <v>78202</v>
      </c>
      <c r="N1234" s="214" t="s">
        <v>2132</v>
      </c>
      <c r="O1234" s="211"/>
      <c r="P1234" s="215">
        <v>43907</v>
      </c>
    </row>
    <row r="1235" spans="1:16" ht="11.25" customHeight="1">
      <c r="A1235" s="216"/>
      <c r="B1235" s="127"/>
      <c r="C1235" s="128"/>
      <c r="D1235" s="127"/>
      <c r="E1235" s="129"/>
      <c r="F1235" s="129"/>
      <c r="G1235" s="129"/>
      <c r="H1235" s="129"/>
      <c r="I1235" s="129"/>
      <c r="J1235" s="129"/>
      <c r="K1235" s="130"/>
      <c r="L1235" s="130"/>
      <c r="M1235" s="129"/>
      <c r="N1235" s="131"/>
      <c r="O1235" s="127"/>
      <c r="P1235" s="132"/>
    </row>
    <row r="1236" spans="1:16" ht="11.25" customHeight="1">
      <c r="A1236" s="37" t="s">
        <v>2179</v>
      </c>
      <c r="B1236" s="61">
        <v>2021</v>
      </c>
      <c r="C1236" s="37" t="s">
        <v>2181</v>
      </c>
      <c r="D1236" s="61">
        <v>1</v>
      </c>
      <c r="E1236" s="52">
        <v>3955</v>
      </c>
      <c r="F1236" s="52">
        <v>409</v>
      </c>
      <c r="G1236" s="52">
        <v>0</v>
      </c>
      <c r="H1236" s="52">
        <v>0</v>
      </c>
      <c r="I1236" s="52">
        <v>0</v>
      </c>
      <c r="J1236" s="52">
        <v>0</v>
      </c>
      <c r="K1236" s="55">
        <v>0</v>
      </c>
      <c r="L1236" s="55">
        <v>0</v>
      </c>
      <c r="M1236" s="52">
        <f t="shared" si="34"/>
        <v>4364</v>
      </c>
      <c r="N1236" s="56" t="s">
        <v>2180</v>
      </c>
      <c r="O1236" s="61"/>
      <c r="P1236" s="117">
        <v>44299</v>
      </c>
    </row>
    <row r="1237" spans="1:16" ht="15" customHeight="1">
      <c r="A1237" s="37" t="s">
        <v>2080</v>
      </c>
      <c r="B1237" s="110">
        <v>2021</v>
      </c>
      <c r="C1237" s="37" t="s">
        <v>2174</v>
      </c>
      <c r="D1237" s="61">
        <v>1</v>
      </c>
      <c r="E1237" s="52">
        <v>261980</v>
      </c>
      <c r="F1237" s="52">
        <v>15734</v>
      </c>
      <c r="G1237" s="52">
        <v>0</v>
      </c>
      <c r="H1237" s="52">
        <v>0</v>
      </c>
      <c r="I1237" s="52">
        <v>0</v>
      </c>
      <c r="J1237" s="52">
        <v>0</v>
      </c>
      <c r="K1237" s="55">
        <v>0</v>
      </c>
      <c r="L1237" s="55">
        <v>0</v>
      </c>
      <c r="M1237" s="52">
        <f t="shared" si="34"/>
        <v>277714</v>
      </c>
      <c r="N1237" s="56" t="s">
        <v>2079</v>
      </c>
      <c r="O1237" s="61"/>
      <c r="P1237" s="117">
        <v>44264</v>
      </c>
    </row>
    <row r="1238" spans="1:16" ht="21.75" customHeight="1">
      <c r="A1238" s="37" t="s">
        <v>2161</v>
      </c>
      <c r="B1238" s="61">
        <v>2021</v>
      </c>
      <c r="C1238" s="210" t="s">
        <v>2162</v>
      </c>
      <c r="D1238" s="211">
        <v>1</v>
      </c>
      <c r="E1238" s="212">
        <v>8344</v>
      </c>
      <c r="F1238" s="212">
        <v>775</v>
      </c>
      <c r="G1238" s="212">
        <v>0</v>
      </c>
      <c r="H1238" s="212">
        <v>0</v>
      </c>
      <c r="I1238" s="212">
        <v>0</v>
      </c>
      <c r="J1238" s="212">
        <v>0</v>
      </c>
      <c r="K1238" s="213">
        <v>0</v>
      </c>
      <c r="L1238" s="213">
        <v>0</v>
      </c>
      <c r="M1238" s="52">
        <f t="shared" si="34"/>
        <v>9119</v>
      </c>
      <c r="N1238" s="214" t="s">
        <v>2163</v>
      </c>
      <c r="O1238" s="211"/>
      <c r="P1238" s="215">
        <v>44162</v>
      </c>
    </row>
    <row r="1239" spans="1:16" ht="21.75" customHeight="1">
      <c r="A1239" s="37" t="s">
        <v>1974</v>
      </c>
      <c r="B1239" s="110">
        <v>2021</v>
      </c>
      <c r="C1239" s="37" t="s">
        <v>2177</v>
      </c>
      <c r="D1239" s="211">
        <v>1</v>
      </c>
      <c r="E1239" s="212">
        <v>28001</v>
      </c>
      <c r="F1239" s="212">
        <v>2275</v>
      </c>
      <c r="G1239" s="212">
        <v>11430.07</v>
      </c>
      <c r="H1239" s="212">
        <v>0</v>
      </c>
      <c r="I1239" s="212">
        <v>0</v>
      </c>
      <c r="J1239" s="212">
        <v>0</v>
      </c>
      <c r="K1239" s="213">
        <v>0</v>
      </c>
      <c r="L1239" s="213">
        <v>0</v>
      </c>
      <c r="M1239" s="52">
        <f t="shared" si="34"/>
        <v>41706.07</v>
      </c>
      <c r="N1239" s="214" t="s">
        <v>2178</v>
      </c>
      <c r="O1239" s="211"/>
      <c r="P1239" s="215">
        <v>43756</v>
      </c>
    </row>
    <row r="1240" spans="1:16" ht="21.75" customHeight="1">
      <c r="A1240" s="37" t="s">
        <v>1688</v>
      </c>
      <c r="B1240" s="61">
        <v>2021</v>
      </c>
      <c r="C1240" s="210" t="s">
        <v>2175</v>
      </c>
      <c r="D1240" s="211">
        <v>16</v>
      </c>
      <c r="E1240" s="212">
        <v>661160</v>
      </c>
      <c r="F1240" s="212"/>
      <c r="G1240" s="212">
        <v>139645.6</v>
      </c>
      <c r="H1240" s="212">
        <v>0</v>
      </c>
      <c r="I1240" s="212">
        <v>0</v>
      </c>
      <c r="J1240" s="212">
        <v>0</v>
      </c>
      <c r="K1240" s="213">
        <v>0</v>
      </c>
      <c r="L1240" s="213">
        <v>0</v>
      </c>
      <c r="M1240" s="52">
        <f t="shared" si="34"/>
        <v>800805.6</v>
      </c>
      <c r="N1240" s="214"/>
      <c r="O1240" s="211" t="s">
        <v>2176</v>
      </c>
      <c r="P1240" s="215">
        <v>44266</v>
      </c>
    </row>
    <row r="1241" spans="1:16" ht="21.75" customHeight="1">
      <c r="A1241" s="37" t="s">
        <v>2171</v>
      </c>
      <c r="B1241" s="61">
        <v>2021</v>
      </c>
      <c r="C1241" s="210" t="s">
        <v>2172</v>
      </c>
      <c r="D1241" s="211">
        <v>1</v>
      </c>
      <c r="E1241" s="212">
        <v>28948</v>
      </c>
      <c r="F1241" s="212">
        <v>2496</v>
      </c>
      <c r="G1241" s="212">
        <v>0</v>
      </c>
      <c r="H1241" s="212">
        <v>0</v>
      </c>
      <c r="I1241" s="212">
        <v>0</v>
      </c>
      <c r="J1241" s="212">
        <v>0</v>
      </c>
      <c r="K1241" s="213">
        <v>0</v>
      </c>
      <c r="L1241" s="213">
        <v>0</v>
      </c>
      <c r="M1241" s="52">
        <f t="shared" si="34"/>
        <v>31444</v>
      </c>
      <c r="N1241" s="214" t="s">
        <v>2173</v>
      </c>
      <c r="O1241" s="211"/>
      <c r="P1241" s="215">
        <v>44499</v>
      </c>
    </row>
    <row r="1242" spans="1:16" ht="14.25" customHeight="1">
      <c r="A1242" s="37" t="s">
        <v>2165</v>
      </c>
      <c r="B1242" s="61">
        <v>2021</v>
      </c>
      <c r="C1242" s="210" t="s">
        <v>2166</v>
      </c>
      <c r="D1242" s="211">
        <v>1</v>
      </c>
      <c r="E1242" s="212">
        <v>9220</v>
      </c>
      <c r="F1242" s="212">
        <v>388</v>
      </c>
      <c r="G1242" s="212">
        <v>0</v>
      </c>
      <c r="H1242" s="212">
        <v>0</v>
      </c>
      <c r="I1242" s="212">
        <v>0</v>
      </c>
      <c r="J1242" s="212">
        <v>0</v>
      </c>
      <c r="K1242" s="213">
        <v>0</v>
      </c>
      <c r="L1242" s="213">
        <v>0</v>
      </c>
      <c r="M1242" s="52">
        <f t="shared" si="34"/>
        <v>9608</v>
      </c>
      <c r="N1242" s="214" t="s">
        <v>2167</v>
      </c>
      <c r="O1242" s="211"/>
      <c r="P1242" s="215">
        <v>44544</v>
      </c>
    </row>
    <row r="1243" spans="1:16" ht="14.25" customHeight="1">
      <c r="A1243" s="37" t="s">
        <v>2168</v>
      </c>
      <c r="B1243" s="61">
        <v>2021</v>
      </c>
      <c r="C1243" s="210" t="s">
        <v>2169</v>
      </c>
      <c r="D1243" s="211">
        <v>1</v>
      </c>
      <c r="E1243" s="212">
        <v>46148</v>
      </c>
      <c r="F1243" s="212">
        <v>3977</v>
      </c>
      <c r="G1243" s="212">
        <v>0</v>
      </c>
      <c r="H1243" s="212">
        <v>0</v>
      </c>
      <c r="I1243" s="212">
        <v>0</v>
      </c>
      <c r="J1243" s="212">
        <v>0</v>
      </c>
      <c r="K1243" s="213">
        <v>0</v>
      </c>
      <c r="L1243" s="213">
        <v>0</v>
      </c>
      <c r="M1243" s="52">
        <f t="shared" si="34"/>
        <v>50125</v>
      </c>
      <c r="N1243" s="214" t="s">
        <v>2170</v>
      </c>
      <c r="O1243" s="211"/>
      <c r="P1243" s="215">
        <v>44134</v>
      </c>
    </row>
    <row r="1244" spans="1:16" ht="11.25" customHeight="1">
      <c r="A1244" s="216"/>
      <c r="B1244" s="127"/>
      <c r="C1244" s="128"/>
      <c r="D1244" s="127"/>
      <c r="E1244" s="129"/>
      <c r="F1244" s="129"/>
      <c r="G1244" s="129"/>
      <c r="H1244" s="129"/>
      <c r="I1244" s="129"/>
      <c r="J1244" s="129"/>
      <c r="K1244" s="130"/>
      <c r="L1244" s="130"/>
      <c r="M1244" s="129"/>
      <c r="N1244" s="131"/>
      <c r="O1244" s="127"/>
      <c r="P1244" s="132"/>
    </row>
    <row r="1245" spans="1:16" ht="12" customHeight="1" thickBot="1">
      <c r="A1245" s="160"/>
      <c r="B1245" s="161"/>
      <c r="C1245" s="170"/>
      <c r="D1245" s="174"/>
      <c r="E1245" s="171"/>
      <c r="F1245" s="171"/>
      <c r="G1245" s="171"/>
      <c r="H1245" s="171"/>
      <c r="I1245" s="171"/>
      <c r="J1245" s="171"/>
      <c r="K1245" s="172"/>
      <c r="L1245" s="172"/>
      <c r="M1245" s="171"/>
      <c r="N1245" s="173"/>
      <c r="O1245" s="174"/>
      <c r="P1245" s="175"/>
    </row>
    <row r="1246" spans="1:16" ht="9.75" thickBot="1">
      <c r="A1246" s="139"/>
      <c r="B1246" s="140"/>
      <c r="C1246" s="141" t="s">
        <v>1069</v>
      </c>
      <c r="D1246" s="203">
        <f aca="true" t="shared" si="36" ref="D1246:M1246">SUM(D658:D713)</f>
        <v>28</v>
      </c>
      <c r="E1246" s="142">
        <f t="shared" si="36"/>
        <v>700230.0299999999</v>
      </c>
      <c r="F1246" s="142">
        <f t="shared" si="36"/>
        <v>121265.67000000004</v>
      </c>
      <c r="G1246" s="142">
        <f t="shared" si="36"/>
        <v>537587.3299999998</v>
      </c>
      <c r="H1246" s="142">
        <f t="shared" si="36"/>
        <v>6838</v>
      </c>
      <c r="I1246" s="142">
        <f t="shared" si="36"/>
        <v>737.14</v>
      </c>
      <c r="J1246" s="142">
        <f t="shared" si="36"/>
        <v>2840.68</v>
      </c>
      <c r="K1246" s="142">
        <f t="shared" si="36"/>
        <v>8129.44</v>
      </c>
      <c r="L1246" s="142">
        <f t="shared" si="36"/>
        <v>0</v>
      </c>
      <c r="M1246" s="142">
        <f t="shared" si="36"/>
        <v>1377628.2899999998</v>
      </c>
      <c r="N1246" s="143"/>
      <c r="O1246" s="140"/>
      <c r="P1246" s="144"/>
    </row>
    <row r="1247" spans="1:16" ht="9.75" thickBot="1">
      <c r="A1247" s="145"/>
      <c r="B1247" s="24"/>
      <c r="C1247" s="145"/>
      <c r="D1247" s="204"/>
      <c r="E1247" s="146"/>
      <c r="F1247" s="146"/>
      <c r="G1247" s="146"/>
      <c r="H1247" s="146"/>
      <c r="I1247" s="146"/>
      <c r="J1247" s="146"/>
      <c r="K1247" s="147"/>
      <c r="L1247" s="147"/>
      <c r="M1247" s="146"/>
      <c r="N1247" s="145"/>
      <c r="O1247" s="24"/>
      <c r="P1247" s="148"/>
    </row>
    <row r="1248" spans="1:16" ht="9.75" thickBot="1">
      <c r="A1248" s="139"/>
      <c r="B1248" s="140"/>
      <c r="C1248" s="141" t="s">
        <v>1070</v>
      </c>
      <c r="D1248" s="203">
        <f aca="true" t="shared" si="37" ref="D1248:M1248">SUM(D715:D810)</f>
        <v>128</v>
      </c>
      <c r="E1248" s="142">
        <f t="shared" si="37"/>
        <v>2187092.24</v>
      </c>
      <c r="F1248" s="142">
        <f t="shared" si="37"/>
        <v>105172.81999999999</v>
      </c>
      <c r="G1248" s="142">
        <f t="shared" si="37"/>
        <v>523268.04999999993</v>
      </c>
      <c r="H1248" s="142">
        <f t="shared" si="37"/>
        <v>27376.6</v>
      </c>
      <c r="I1248" s="142">
        <f t="shared" si="37"/>
        <v>1375.43</v>
      </c>
      <c r="J1248" s="142">
        <f t="shared" si="37"/>
        <v>6509.42</v>
      </c>
      <c r="K1248" s="142">
        <f t="shared" si="37"/>
        <v>0</v>
      </c>
      <c r="L1248" s="142">
        <f t="shared" si="37"/>
        <v>0</v>
      </c>
      <c r="M1248" s="142">
        <f t="shared" si="37"/>
        <v>2850794.56</v>
      </c>
      <c r="N1248" s="142"/>
      <c r="O1248" s="140"/>
      <c r="P1248" s="144"/>
    </row>
    <row r="1249" spans="1:16" ht="9.75" thickBot="1">
      <c r="A1249" s="145"/>
      <c r="B1249" s="24"/>
      <c r="C1249" s="145"/>
      <c r="D1249" s="204"/>
      <c r="E1249" s="146"/>
      <c r="F1249" s="146"/>
      <c r="G1249" s="146"/>
      <c r="H1249" s="146"/>
      <c r="I1249" s="146"/>
      <c r="J1249" s="146"/>
      <c r="K1249" s="147"/>
      <c r="L1249" s="147"/>
      <c r="M1249" s="146"/>
      <c r="N1249" s="145"/>
      <c r="O1249" s="24"/>
      <c r="P1249" s="148"/>
    </row>
    <row r="1250" spans="1:16" ht="9.75" thickBot="1">
      <c r="A1250" s="139"/>
      <c r="B1250" s="140"/>
      <c r="C1250" s="141" t="s">
        <v>1285</v>
      </c>
      <c r="D1250" s="203">
        <f aca="true" t="shared" si="38" ref="D1250:M1250">SUM(D812:D828)</f>
        <v>53</v>
      </c>
      <c r="E1250" s="142">
        <f t="shared" si="38"/>
        <v>980062.15</v>
      </c>
      <c r="F1250" s="142">
        <f t="shared" si="38"/>
        <v>113422.74</v>
      </c>
      <c r="G1250" s="142">
        <f t="shared" si="38"/>
        <v>486506.23000000004</v>
      </c>
      <c r="H1250" s="142">
        <f t="shared" si="38"/>
        <v>2339</v>
      </c>
      <c r="I1250" s="142">
        <f t="shared" si="38"/>
        <v>139.13</v>
      </c>
      <c r="J1250" s="142">
        <f t="shared" si="38"/>
        <v>734.45</v>
      </c>
      <c r="K1250" s="142">
        <f t="shared" si="38"/>
        <v>895.83</v>
      </c>
      <c r="L1250" s="142">
        <f t="shared" si="38"/>
        <v>0</v>
      </c>
      <c r="M1250" s="142">
        <f t="shared" si="38"/>
        <v>1584099.53</v>
      </c>
      <c r="N1250" s="142"/>
      <c r="O1250" s="140"/>
      <c r="P1250" s="144"/>
    </row>
    <row r="1251" spans="1:16" ht="9.75" thickBot="1">
      <c r="A1251" s="145"/>
      <c r="B1251" s="24"/>
      <c r="C1251" s="145"/>
      <c r="D1251" s="204"/>
      <c r="E1251" s="146"/>
      <c r="F1251" s="146"/>
      <c r="G1251" s="146"/>
      <c r="H1251" s="146"/>
      <c r="I1251" s="146"/>
      <c r="J1251" s="146"/>
      <c r="K1251" s="147"/>
      <c r="L1251" s="147"/>
      <c r="M1251" s="146"/>
      <c r="N1251" s="145"/>
      <c r="O1251" s="24"/>
      <c r="P1251" s="148"/>
    </row>
    <row r="1252" spans="1:16" ht="9.75" thickBot="1">
      <c r="A1252" s="139"/>
      <c r="B1252" s="140"/>
      <c r="C1252" s="141" t="s">
        <v>1322</v>
      </c>
      <c r="D1252" s="203">
        <f aca="true" t="shared" si="39" ref="D1252:M1252">SUM(D830:D850)</f>
        <v>75</v>
      </c>
      <c r="E1252" s="142">
        <f t="shared" si="39"/>
        <v>2053543</v>
      </c>
      <c r="F1252" s="142">
        <f t="shared" si="39"/>
        <v>123229.68999999997</v>
      </c>
      <c r="G1252" s="142">
        <f t="shared" si="39"/>
        <v>691625.22</v>
      </c>
      <c r="H1252" s="142">
        <f t="shared" si="39"/>
        <v>3547.34</v>
      </c>
      <c r="I1252" s="142">
        <f t="shared" si="39"/>
        <v>84.44</v>
      </c>
      <c r="J1252" s="142">
        <f t="shared" si="39"/>
        <v>433.95</v>
      </c>
      <c r="K1252" s="142">
        <f t="shared" si="39"/>
        <v>0</v>
      </c>
      <c r="L1252" s="142">
        <f t="shared" si="39"/>
        <v>0</v>
      </c>
      <c r="M1252" s="142">
        <f t="shared" si="39"/>
        <v>2872463.6400000006</v>
      </c>
      <c r="N1252" s="142"/>
      <c r="O1252" s="140"/>
      <c r="P1252" s="144"/>
    </row>
    <row r="1253" spans="1:16" ht="9.75" thickBot="1">
      <c r="A1253" s="145"/>
      <c r="B1253" s="24"/>
      <c r="C1253" s="145"/>
      <c r="D1253" s="204"/>
      <c r="E1253" s="146"/>
      <c r="F1253" s="146"/>
      <c r="G1253" s="146"/>
      <c r="H1253" s="146"/>
      <c r="I1253" s="146"/>
      <c r="J1253" s="146"/>
      <c r="K1253" s="147"/>
      <c r="L1253" s="147"/>
      <c r="M1253" s="146"/>
      <c r="N1253" s="145"/>
      <c r="O1253" s="24"/>
      <c r="P1253" s="148"/>
    </row>
    <row r="1254" spans="1:16" ht="9.75" thickBot="1">
      <c r="A1254" s="139"/>
      <c r="B1254" s="140"/>
      <c r="C1254" s="141" t="s">
        <v>1366</v>
      </c>
      <c r="D1254" s="203">
        <f aca="true" t="shared" si="40" ref="D1254:M1254">SUM(D852:D878)</f>
        <v>62</v>
      </c>
      <c r="E1254" s="142">
        <f t="shared" si="40"/>
        <v>2962653.6400000006</v>
      </c>
      <c r="F1254" s="142">
        <f t="shared" si="40"/>
        <v>190459.64</v>
      </c>
      <c r="G1254" s="142">
        <f t="shared" si="40"/>
        <v>793098.7999999999</v>
      </c>
      <c r="H1254" s="142">
        <f t="shared" si="40"/>
        <v>4798.16</v>
      </c>
      <c r="I1254" s="142">
        <f t="shared" si="40"/>
        <v>150.44000000000003</v>
      </c>
      <c r="J1254" s="142">
        <f t="shared" si="40"/>
        <v>580.9700000000001</v>
      </c>
      <c r="K1254" s="142">
        <f t="shared" si="40"/>
        <v>2945.1</v>
      </c>
      <c r="L1254" s="142">
        <f t="shared" si="40"/>
        <v>0</v>
      </c>
      <c r="M1254" s="142">
        <f t="shared" si="40"/>
        <v>3954686.75</v>
      </c>
      <c r="N1254" s="142"/>
      <c r="O1254" s="140"/>
      <c r="P1254" s="144"/>
    </row>
    <row r="1255" spans="1:16" ht="9.75" thickBot="1">
      <c r="A1255" s="145"/>
      <c r="B1255" s="24"/>
      <c r="C1255" s="145"/>
      <c r="D1255" s="204"/>
      <c r="E1255" s="146"/>
      <c r="F1255" s="146"/>
      <c r="G1255" s="146"/>
      <c r="H1255" s="146"/>
      <c r="I1255" s="146"/>
      <c r="J1255" s="146"/>
      <c r="K1255" s="147"/>
      <c r="L1255" s="147"/>
      <c r="M1255" s="146"/>
      <c r="N1255" s="145"/>
      <c r="O1255" s="24"/>
      <c r="P1255" s="148"/>
    </row>
    <row r="1256" spans="1:16" ht="9.75" thickBot="1">
      <c r="A1256" s="139"/>
      <c r="B1256" s="140"/>
      <c r="C1256" s="141" t="s">
        <v>1414</v>
      </c>
      <c r="D1256" s="203">
        <f aca="true" t="shared" si="41" ref="D1256:M1256">SUM(D880:D913)</f>
        <v>69</v>
      </c>
      <c r="E1256" s="142">
        <f t="shared" si="41"/>
        <v>956446.2</v>
      </c>
      <c r="F1256" s="142">
        <f t="shared" si="41"/>
        <v>47946.47</v>
      </c>
      <c r="G1256" s="142">
        <f t="shared" si="41"/>
        <v>254078.21999999997</v>
      </c>
      <c r="H1256" s="142">
        <f t="shared" si="41"/>
        <v>0</v>
      </c>
      <c r="I1256" s="142">
        <f t="shared" si="41"/>
        <v>0</v>
      </c>
      <c r="J1256" s="142">
        <f t="shared" si="41"/>
        <v>0</v>
      </c>
      <c r="K1256" s="142">
        <f t="shared" si="41"/>
        <v>0</v>
      </c>
      <c r="L1256" s="142">
        <f t="shared" si="41"/>
        <v>0</v>
      </c>
      <c r="M1256" s="142">
        <f t="shared" si="41"/>
        <v>1258470.8900000001</v>
      </c>
      <c r="N1256" s="142"/>
      <c r="O1256" s="140"/>
      <c r="P1256" s="144"/>
    </row>
    <row r="1257" spans="1:16" ht="9.75" thickBot="1">
      <c r="A1257" s="145"/>
      <c r="B1257" s="24"/>
      <c r="C1257" s="145"/>
      <c r="D1257" s="204"/>
      <c r="E1257" s="146"/>
      <c r="F1257" s="146"/>
      <c r="G1257" s="146"/>
      <c r="H1257" s="146"/>
      <c r="I1257" s="146"/>
      <c r="J1257" s="146"/>
      <c r="K1257" s="147"/>
      <c r="L1257" s="147"/>
      <c r="M1257" s="146"/>
      <c r="N1257" s="145"/>
      <c r="O1257" s="24"/>
      <c r="P1257" s="148"/>
    </row>
    <row r="1258" spans="1:16" ht="9.75" thickBot="1">
      <c r="A1258" s="139"/>
      <c r="B1258" s="140"/>
      <c r="C1258" s="141" t="s">
        <v>1495</v>
      </c>
      <c r="D1258" s="203">
        <f aca="true" t="shared" si="42" ref="D1258:M1258">SUM(D915:D942)</f>
        <v>44</v>
      </c>
      <c r="E1258" s="142">
        <f t="shared" si="42"/>
        <v>1767852</v>
      </c>
      <c r="F1258" s="142">
        <f t="shared" si="42"/>
        <v>56399.63</v>
      </c>
      <c r="G1258" s="142">
        <f t="shared" si="42"/>
        <v>390591.57999999996</v>
      </c>
      <c r="H1258" s="142">
        <f t="shared" si="42"/>
        <v>0</v>
      </c>
      <c r="I1258" s="142">
        <f t="shared" si="42"/>
        <v>0</v>
      </c>
      <c r="J1258" s="142">
        <f t="shared" si="42"/>
        <v>0</v>
      </c>
      <c r="K1258" s="142">
        <f t="shared" si="42"/>
        <v>0</v>
      </c>
      <c r="L1258" s="142">
        <f t="shared" si="42"/>
        <v>0</v>
      </c>
      <c r="M1258" s="142">
        <f t="shared" si="42"/>
        <v>2214843.2099999995</v>
      </c>
      <c r="N1258" s="142"/>
      <c r="O1258" s="140"/>
      <c r="P1258" s="144"/>
    </row>
    <row r="1259" spans="1:16" ht="9.75" thickBot="1">
      <c r="A1259" s="145"/>
      <c r="B1259" s="24"/>
      <c r="C1259" s="145"/>
      <c r="D1259" s="204"/>
      <c r="E1259" s="146"/>
      <c r="F1259" s="146"/>
      <c r="G1259" s="146"/>
      <c r="H1259" s="146"/>
      <c r="I1259" s="146"/>
      <c r="J1259" s="146"/>
      <c r="K1259" s="147"/>
      <c r="L1259" s="147"/>
      <c r="M1259" s="146"/>
      <c r="N1259" s="145"/>
      <c r="O1259" s="24"/>
      <c r="P1259" s="148"/>
    </row>
    <row r="1260" spans="1:16" ht="9.75" thickBot="1">
      <c r="A1260" s="139"/>
      <c r="B1260" s="140"/>
      <c r="C1260" s="141" t="s">
        <v>1552</v>
      </c>
      <c r="D1260" s="203">
        <f aca="true" t="shared" si="43" ref="D1260:M1260">SUM(D944:D1002)</f>
        <v>201</v>
      </c>
      <c r="E1260" s="142">
        <f t="shared" si="43"/>
        <v>3226800.77</v>
      </c>
      <c r="F1260" s="142">
        <f t="shared" si="43"/>
        <v>66546.86999999998</v>
      </c>
      <c r="G1260" s="142">
        <f t="shared" si="43"/>
        <v>374663.34</v>
      </c>
      <c r="H1260" s="142">
        <f t="shared" si="43"/>
        <v>0</v>
      </c>
      <c r="I1260" s="142">
        <f t="shared" si="43"/>
        <v>0</v>
      </c>
      <c r="J1260" s="142">
        <f t="shared" si="43"/>
        <v>0</v>
      </c>
      <c r="K1260" s="142">
        <f t="shared" si="43"/>
        <v>0</v>
      </c>
      <c r="L1260" s="142">
        <f t="shared" si="43"/>
        <v>0</v>
      </c>
      <c r="M1260" s="142">
        <f t="shared" si="43"/>
        <v>3668010.9799999995</v>
      </c>
      <c r="N1260" s="142"/>
      <c r="O1260" s="140"/>
      <c r="P1260" s="144"/>
    </row>
    <row r="1261" ht="9.75" thickBot="1">
      <c r="D1261" s="205"/>
    </row>
    <row r="1262" spans="1:16" ht="9.75" thickBot="1">
      <c r="A1262" s="139"/>
      <c r="B1262" s="140"/>
      <c r="C1262" s="141" t="s">
        <v>1679</v>
      </c>
      <c r="D1262" s="203">
        <f aca="true" t="shared" si="44" ref="D1262:M1262">SUM(D1004:D1035)</f>
        <v>95</v>
      </c>
      <c r="E1262" s="142">
        <f t="shared" si="44"/>
        <v>6573591</v>
      </c>
      <c r="F1262" s="142">
        <f t="shared" si="44"/>
        <v>462237.2</v>
      </c>
      <c r="G1262" s="142">
        <f t="shared" si="44"/>
        <v>1672774.9300000004</v>
      </c>
      <c r="H1262" s="142">
        <f t="shared" si="44"/>
        <v>0</v>
      </c>
      <c r="I1262" s="142">
        <f t="shared" si="44"/>
        <v>0</v>
      </c>
      <c r="J1262" s="142">
        <f t="shared" si="44"/>
        <v>0</v>
      </c>
      <c r="K1262" s="142">
        <f t="shared" si="44"/>
        <v>0</v>
      </c>
      <c r="L1262" s="142">
        <f t="shared" si="44"/>
        <v>0</v>
      </c>
      <c r="M1262" s="142">
        <f t="shared" si="44"/>
        <v>8708603.129999999</v>
      </c>
      <c r="N1262" s="142"/>
      <c r="O1262" s="140"/>
      <c r="P1262" s="144"/>
    </row>
    <row r="1263" ht="9.75" thickBot="1">
      <c r="D1263" s="205"/>
    </row>
    <row r="1264" spans="1:16" ht="9.75" thickBot="1">
      <c r="A1264" s="139"/>
      <c r="B1264" s="140"/>
      <c r="C1264" s="141" t="s">
        <v>1737</v>
      </c>
      <c r="D1264" s="206">
        <f aca="true" t="shared" si="45" ref="D1264:M1264">SUM(D1037:D1092)</f>
        <v>91</v>
      </c>
      <c r="E1264" s="142">
        <f t="shared" si="45"/>
        <v>4621745.71</v>
      </c>
      <c r="F1264" s="142">
        <f t="shared" si="45"/>
        <v>322692.96</v>
      </c>
      <c r="G1264" s="142">
        <f t="shared" si="45"/>
        <v>827825.25</v>
      </c>
      <c r="H1264" s="142">
        <f t="shared" si="45"/>
        <v>0</v>
      </c>
      <c r="I1264" s="142">
        <f t="shared" si="45"/>
        <v>0</v>
      </c>
      <c r="J1264" s="142">
        <f t="shared" si="45"/>
        <v>0</v>
      </c>
      <c r="K1264" s="142">
        <f t="shared" si="45"/>
        <v>0</v>
      </c>
      <c r="L1264" s="142">
        <f t="shared" si="45"/>
        <v>0</v>
      </c>
      <c r="M1264" s="142">
        <f t="shared" si="45"/>
        <v>5772263.920000001</v>
      </c>
      <c r="N1264" s="142"/>
      <c r="O1264" s="140"/>
      <c r="P1264" s="144"/>
    </row>
    <row r="1265" ht="9.75" thickBot="1">
      <c r="D1265" s="205"/>
    </row>
    <row r="1266" spans="1:16" ht="9.75" thickBot="1">
      <c r="A1266" s="139"/>
      <c r="B1266" s="140"/>
      <c r="C1266" s="141" t="s">
        <v>1873</v>
      </c>
      <c r="D1266" s="206">
        <f aca="true" t="shared" si="46" ref="D1266:M1266">SUM(D1094:D1207)</f>
        <v>279</v>
      </c>
      <c r="E1266" s="209">
        <f t="shared" si="46"/>
        <v>5421635.58</v>
      </c>
      <c r="F1266" s="209">
        <f t="shared" si="46"/>
        <v>322194.01999999996</v>
      </c>
      <c r="G1266" s="209">
        <f t="shared" si="46"/>
        <v>223892.64</v>
      </c>
      <c r="H1266" s="209">
        <f t="shared" si="46"/>
        <v>0</v>
      </c>
      <c r="I1266" s="209">
        <f t="shared" si="46"/>
        <v>0</v>
      </c>
      <c r="J1266" s="209">
        <f t="shared" si="46"/>
        <v>0</v>
      </c>
      <c r="K1266" s="209">
        <f t="shared" si="46"/>
        <v>0</v>
      </c>
      <c r="L1266" s="209">
        <f t="shared" si="46"/>
        <v>0</v>
      </c>
      <c r="M1266" s="209">
        <f t="shared" si="46"/>
        <v>5967722.24</v>
      </c>
      <c r="N1266" s="142"/>
      <c r="O1266" s="140"/>
      <c r="P1266" s="144"/>
    </row>
    <row r="1267" ht="9.75" thickBot="1">
      <c r="D1267" s="205"/>
    </row>
    <row r="1268" spans="1:16" ht="9.75" thickBot="1">
      <c r="A1268" s="139"/>
      <c r="B1268" s="140"/>
      <c r="C1268" s="141" t="s">
        <v>2106</v>
      </c>
      <c r="D1268" s="206">
        <f>SUM(D1209:D1234)</f>
        <v>43</v>
      </c>
      <c r="E1268" s="209">
        <f aca="true" t="shared" si="47" ref="E1268:M1268">SUM(E1209:E1234)</f>
        <v>714592</v>
      </c>
      <c r="F1268" s="209">
        <f t="shared" si="47"/>
        <v>45981.92</v>
      </c>
      <c r="G1268" s="209">
        <f t="shared" si="47"/>
        <v>0</v>
      </c>
      <c r="H1268" s="209">
        <f t="shared" si="47"/>
        <v>0</v>
      </c>
      <c r="I1268" s="209">
        <f t="shared" si="47"/>
        <v>0</v>
      </c>
      <c r="J1268" s="209">
        <f t="shared" si="47"/>
        <v>0</v>
      </c>
      <c r="K1268" s="209">
        <f t="shared" si="47"/>
        <v>0</v>
      </c>
      <c r="L1268" s="209">
        <f t="shared" si="47"/>
        <v>0</v>
      </c>
      <c r="M1268" s="209">
        <f t="shared" si="47"/>
        <v>760573.92</v>
      </c>
      <c r="N1268" s="142"/>
      <c r="O1268" s="140"/>
      <c r="P1268" s="144"/>
    </row>
    <row r="1269" ht="9.75" thickBot="1">
      <c r="D1269" s="205"/>
    </row>
    <row r="1270" spans="1:16" ht="9.75" thickBot="1">
      <c r="A1270" s="139"/>
      <c r="B1270" s="140"/>
      <c r="C1270" s="141" t="s">
        <v>2164</v>
      </c>
      <c r="D1270" s="206">
        <f>SUM(D1236:D1243)</f>
        <v>23</v>
      </c>
      <c r="E1270" s="209">
        <f aca="true" t="shared" si="48" ref="E1270:M1270">SUM(E1236:E1243)</f>
        <v>1047756</v>
      </c>
      <c r="F1270" s="209">
        <f t="shared" si="48"/>
        <v>26054</v>
      </c>
      <c r="G1270" s="209">
        <f t="shared" si="48"/>
        <v>151075.67</v>
      </c>
      <c r="H1270" s="209">
        <f t="shared" si="48"/>
        <v>0</v>
      </c>
      <c r="I1270" s="209">
        <f t="shared" si="48"/>
        <v>0</v>
      </c>
      <c r="J1270" s="209">
        <f t="shared" si="48"/>
        <v>0</v>
      </c>
      <c r="K1270" s="209">
        <f t="shared" si="48"/>
        <v>0</v>
      </c>
      <c r="L1270" s="209">
        <f t="shared" si="48"/>
        <v>0</v>
      </c>
      <c r="M1270" s="209">
        <f t="shared" si="48"/>
        <v>1224885.67</v>
      </c>
      <c r="N1270" s="142"/>
      <c r="O1270" s="140"/>
      <c r="P1270" s="144"/>
    </row>
    <row r="1271" spans="2:4" ht="9">
      <c r="B1271" s="1"/>
      <c r="D1271" s="205"/>
    </row>
    <row r="1272" ht="9">
      <c r="D1272" s="205"/>
    </row>
    <row r="1273" ht="9">
      <c r="D1273" s="205"/>
    </row>
    <row r="1274" ht="9">
      <c r="D1274" s="205"/>
    </row>
    <row r="1275" ht="9">
      <c r="D1275" s="205"/>
    </row>
    <row r="1276" ht="9">
      <c r="D1276" s="205"/>
    </row>
    <row r="1277" ht="9">
      <c r="D1277" s="205"/>
    </row>
    <row r="1278" ht="9">
      <c r="D1278" s="205"/>
    </row>
    <row r="1279" ht="9">
      <c r="D1279" s="205"/>
    </row>
    <row r="1280" ht="9">
      <c r="D1280" s="205"/>
    </row>
    <row r="1281" ht="9">
      <c r="D1281" s="205"/>
    </row>
    <row r="1282" ht="9">
      <c r="D1282" s="205"/>
    </row>
    <row r="1283" ht="9">
      <c r="D1283" s="205"/>
    </row>
    <row r="1284" ht="9">
      <c r="D1284" s="205"/>
    </row>
    <row r="1285" ht="9">
      <c r="D1285" s="205"/>
    </row>
    <row r="1286" ht="9">
      <c r="D1286" s="205"/>
    </row>
    <row r="1287" ht="9">
      <c r="D1287" s="205"/>
    </row>
    <row r="1288" ht="9">
      <c r="D1288" s="205"/>
    </row>
    <row r="1289" ht="9">
      <c r="D1289" s="205"/>
    </row>
    <row r="1290" ht="9">
      <c r="D1290" s="205"/>
    </row>
    <row r="1291" ht="9">
      <c r="D1291" s="205"/>
    </row>
    <row r="1292" ht="9">
      <c r="D1292" s="205"/>
    </row>
    <row r="1293" ht="9">
      <c r="D1293" s="205"/>
    </row>
    <row r="1294" ht="9">
      <c r="D1294" s="205"/>
    </row>
    <row r="1295" ht="9">
      <c r="D1295" s="205"/>
    </row>
    <row r="1296" ht="9">
      <c r="D1296" s="205"/>
    </row>
    <row r="1297" ht="9">
      <c r="D1297" s="205"/>
    </row>
    <row r="1298" ht="9">
      <c r="D1298" s="205"/>
    </row>
    <row r="1299" ht="9">
      <c r="D1299" s="205"/>
    </row>
    <row r="1300" ht="9">
      <c r="D1300" s="205"/>
    </row>
    <row r="1301" ht="9">
      <c r="D1301" s="205"/>
    </row>
    <row r="1302" ht="9">
      <c r="D1302" s="205"/>
    </row>
    <row r="1303" ht="9">
      <c r="D1303" s="205"/>
    </row>
    <row r="1304" ht="9">
      <c r="D1304" s="205"/>
    </row>
    <row r="1305" ht="9">
      <c r="D1305" s="205"/>
    </row>
    <row r="1306" ht="9">
      <c r="D1306" s="205"/>
    </row>
    <row r="1307" ht="9">
      <c r="D1307" s="205"/>
    </row>
    <row r="1308" ht="9">
      <c r="D1308" s="205"/>
    </row>
    <row r="1309" ht="9">
      <c r="D1309" s="205"/>
    </row>
    <row r="1310" ht="9">
      <c r="D1310" s="205"/>
    </row>
    <row r="1311" ht="9">
      <c r="D1311" s="205"/>
    </row>
    <row r="1312" ht="9">
      <c r="D1312" s="205"/>
    </row>
    <row r="1313" ht="9">
      <c r="D1313" s="205"/>
    </row>
    <row r="1314" ht="9">
      <c r="D1314" s="205"/>
    </row>
    <row r="1315" ht="9">
      <c r="D1315" s="205"/>
    </row>
    <row r="1316" ht="9">
      <c r="D1316" s="205"/>
    </row>
    <row r="1317" ht="9">
      <c r="D1317" s="205"/>
    </row>
    <row r="1318" ht="9">
      <c r="D1318" s="205"/>
    </row>
    <row r="1319" ht="9">
      <c r="D1319" s="205"/>
    </row>
    <row r="1320" ht="9">
      <c r="D1320" s="205"/>
    </row>
    <row r="1321" ht="9">
      <c r="D1321" s="205"/>
    </row>
    <row r="1322" ht="9">
      <c r="D1322" s="205"/>
    </row>
    <row r="1323" ht="9">
      <c r="D1323" s="205"/>
    </row>
    <row r="1324" ht="9">
      <c r="D1324" s="205"/>
    </row>
    <row r="1325" ht="9">
      <c r="D1325" s="205"/>
    </row>
    <row r="1326" ht="9">
      <c r="D1326" s="205"/>
    </row>
    <row r="1327" ht="9">
      <c r="D1327" s="205"/>
    </row>
    <row r="1328" ht="9">
      <c r="D1328" s="205"/>
    </row>
    <row r="1329" ht="9">
      <c r="D1329" s="205"/>
    </row>
    <row r="1330" ht="9">
      <c r="D1330" s="205"/>
    </row>
    <row r="1331" ht="9">
      <c r="D1331" s="205"/>
    </row>
    <row r="1332" ht="9">
      <c r="D1332" s="205"/>
    </row>
    <row r="1333" ht="9">
      <c r="D1333" s="205"/>
    </row>
    <row r="1334" ht="9">
      <c r="D1334" s="205"/>
    </row>
    <row r="1335" ht="9">
      <c r="D1335" s="205"/>
    </row>
    <row r="1336" ht="9">
      <c r="D1336" s="205"/>
    </row>
    <row r="1337" ht="9">
      <c r="D1337" s="205"/>
    </row>
    <row r="1338" ht="9">
      <c r="D1338" s="205"/>
    </row>
    <row r="1339" ht="9">
      <c r="D1339" s="205"/>
    </row>
    <row r="1340" ht="9">
      <c r="D1340" s="205"/>
    </row>
    <row r="1341" ht="9">
      <c r="D1341" s="205"/>
    </row>
    <row r="1342" ht="9">
      <c r="D1342" s="205"/>
    </row>
    <row r="1343" ht="9">
      <c r="D1343" s="205"/>
    </row>
    <row r="1344" ht="9">
      <c r="D1344" s="205"/>
    </row>
    <row r="1345" ht="9">
      <c r="D1345" s="205"/>
    </row>
    <row r="1346" ht="9">
      <c r="D1346" s="205"/>
    </row>
    <row r="1347" ht="9">
      <c r="D1347" s="205"/>
    </row>
    <row r="1348" ht="9">
      <c r="D1348" s="205"/>
    </row>
    <row r="1349" ht="9">
      <c r="D1349" s="205"/>
    </row>
    <row r="1350" ht="9">
      <c r="D1350" s="205"/>
    </row>
    <row r="1351" ht="9">
      <c r="D1351" s="205"/>
    </row>
    <row r="1352" ht="9">
      <c r="D1352" s="205"/>
    </row>
    <row r="1353" ht="9">
      <c r="D1353" s="205"/>
    </row>
    <row r="1354" ht="9">
      <c r="D1354" s="205"/>
    </row>
    <row r="1355" ht="9">
      <c r="D1355" s="205"/>
    </row>
    <row r="1356" ht="9">
      <c r="D1356" s="205"/>
    </row>
    <row r="1357" ht="9">
      <c r="D1357" s="205"/>
    </row>
    <row r="1358" ht="9">
      <c r="D1358" s="205"/>
    </row>
    <row r="1359" ht="9">
      <c r="D1359" s="205"/>
    </row>
    <row r="1360" ht="9">
      <c r="D1360" s="205"/>
    </row>
    <row r="1361" ht="9">
      <c r="D1361" s="205"/>
    </row>
    <row r="1362" ht="9">
      <c r="D1362" s="205"/>
    </row>
    <row r="1363" ht="9">
      <c r="D1363" s="205"/>
    </row>
    <row r="1364" ht="9">
      <c r="D1364" s="205"/>
    </row>
    <row r="1365" ht="9">
      <c r="D1365" s="205"/>
    </row>
    <row r="1366" ht="9">
      <c r="D1366" s="205"/>
    </row>
    <row r="1367" ht="9">
      <c r="D1367" s="205"/>
    </row>
    <row r="1368" ht="9">
      <c r="D1368" s="205"/>
    </row>
    <row r="1369" ht="9">
      <c r="D1369" s="205"/>
    </row>
    <row r="1370" ht="9">
      <c r="D1370" s="205"/>
    </row>
    <row r="1371" ht="9">
      <c r="D1371" s="205"/>
    </row>
    <row r="1372" ht="9">
      <c r="D1372" s="205"/>
    </row>
    <row r="1373" ht="9">
      <c r="D1373" s="205"/>
    </row>
    <row r="1374" ht="9">
      <c r="D1374" s="205"/>
    </row>
    <row r="1375" ht="9">
      <c r="D1375" s="205"/>
    </row>
    <row r="1376" ht="9">
      <c r="D1376" s="205"/>
    </row>
    <row r="1377" ht="9">
      <c r="D1377" s="205"/>
    </row>
    <row r="1378" ht="9">
      <c r="D1378" s="205"/>
    </row>
    <row r="1379" ht="9">
      <c r="D1379" s="205"/>
    </row>
    <row r="1380" ht="9">
      <c r="D1380" s="205"/>
    </row>
    <row r="1381" ht="9">
      <c r="D1381" s="205"/>
    </row>
    <row r="1382" ht="9">
      <c r="D1382" s="205"/>
    </row>
    <row r="1383" ht="9">
      <c r="D1383" s="205"/>
    </row>
    <row r="1384" ht="9">
      <c r="D1384" s="205"/>
    </row>
    <row r="1385" ht="9">
      <c r="D1385" s="205"/>
    </row>
    <row r="1386" ht="9">
      <c r="D1386" s="205"/>
    </row>
    <row r="1387" ht="9">
      <c r="D1387" s="205"/>
    </row>
    <row r="1388" ht="9">
      <c r="D1388" s="205"/>
    </row>
    <row r="1389" ht="9">
      <c r="D1389" s="205"/>
    </row>
    <row r="1390" ht="9">
      <c r="D1390" s="205"/>
    </row>
    <row r="1391" ht="9">
      <c r="D1391" s="205"/>
    </row>
    <row r="1392" ht="9">
      <c r="D1392" s="205"/>
    </row>
    <row r="1393" ht="9">
      <c r="D1393" s="205"/>
    </row>
    <row r="1394" ht="9">
      <c r="D1394" s="205"/>
    </row>
    <row r="1395" ht="9">
      <c r="D1395" s="205"/>
    </row>
    <row r="1396" ht="9">
      <c r="D1396" s="205"/>
    </row>
    <row r="1397" ht="9">
      <c r="D1397" s="205"/>
    </row>
    <row r="1398" ht="9">
      <c r="D1398" s="205"/>
    </row>
    <row r="1399" ht="9">
      <c r="D1399" s="205"/>
    </row>
    <row r="1400" ht="9">
      <c r="D1400" s="205"/>
    </row>
    <row r="1401" ht="9">
      <c r="D1401" s="205"/>
    </row>
    <row r="1402" ht="9">
      <c r="D1402" s="205"/>
    </row>
    <row r="1403" ht="9">
      <c r="D1403" s="205"/>
    </row>
    <row r="1404" ht="9">
      <c r="D1404" s="205"/>
    </row>
    <row r="1405" ht="9">
      <c r="D1405" s="205"/>
    </row>
    <row r="1406" ht="9">
      <c r="D1406" s="205"/>
    </row>
    <row r="1407" ht="9">
      <c r="D1407" s="205"/>
    </row>
    <row r="1408" ht="9">
      <c r="D1408" s="205"/>
    </row>
    <row r="1409" ht="9">
      <c r="D1409" s="205"/>
    </row>
    <row r="1410" ht="9">
      <c r="D1410" s="205"/>
    </row>
    <row r="1411" ht="9">
      <c r="D1411" s="205"/>
    </row>
    <row r="1412" ht="9">
      <c r="D1412" s="205"/>
    </row>
    <row r="1413" ht="9">
      <c r="D1413" s="205"/>
    </row>
    <row r="1414" ht="9">
      <c r="D1414" s="205"/>
    </row>
    <row r="1415" ht="9">
      <c r="D1415" s="205"/>
    </row>
    <row r="1416" ht="9">
      <c r="D1416" s="205"/>
    </row>
    <row r="1417" ht="9">
      <c r="D1417" s="205"/>
    </row>
    <row r="1418" ht="9">
      <c r="D1418" s="205"/>
    </row>
    <row r="1419" ht="9">
      <c r="D1419" s="205"/>
    </row>
    <row r="1420" ht="9">
      <c r="D1420" s="205"/>
    </row>
    <row r="1421" ht="9">
      <c r="D1421" s="205"/>
    </row>
    <row r="1422" ht="9">
      <c r="D1422" s="205"/>
    </row>
    <row r="1423" ht="9">
      <c r="D1423" s="205"/>
    </row>
    <row r="1424" ht="9">
      <c r="D1424" s="205"/>
    </row>
    <row r="1425" ht="9">
      <c r="D1425" s="205"/>
    </row>
    <row r="1426" ht="9">
      <c r="D1426" s="205"/>
    </row>
    <row r="1427" ht="9">
      <c r="D1427" s="205"/>
    </row>
    <row r="1428" ht="9">
      <c r="D1428" s="205"/>
    </row>
    <row r="1429" ht="9">
      <c r="D1429" s="205"/>
    </row>
    <row r="1430" ht="9">
      <c r="D1430" s="205"/>
    </row>
    <row r="1431" ht="9">
      <c r="D1431" s="205"/>
    </row>
    <row r="1432" ht="9">
      <c r="D1432" s="205"/>
    </row>
    <row r="1433" ht="9">
      <c r="D1433" s="205"/>
    </row>
    <row r="1434" ht="9">
      <c r="D1434" s="205"/>
    </row>
    <row r="1435" ht="9">
      <c r="D1435" s="205"/>
    </row>
    <row r="1436" ht="9">
      <c r="D1436" s="205"/>
    </row>
    <row r="1437" ht="9">
      <c r="D1437" s="205"/>
    </row>
    <row r="1438" ht="9">
      <c r="D1438" s="205"/>
    </row>
    <row r="1439" ht="9">
      <c r="D1439" s="205"/>
    </row>
    <row r="1440" ht="9">
      <c r="D1440" s="205"/>
    </row>
    <row r="1441" ht="9">
      <c r="D1441" s="205"/>
    </row>
    <row r="1442" ht="9">
      <c r="D1442" s="205"/>
    </row>
    <row r="1443" ht="9">
      <c r="D1443" s="205"/>
    </row>
    <row r="1444" ht="9">
      <c r="D1444" s="205"/>
    </row>
  </sheetData>
  <sheetProtection/>
  <mergeCells count="7">
    <mergeCell ref="A2:P2"/>
    <mergeCell ref="A257:A265"/>
    <mergeCell ref="A420:A448"/>
    <mergeCell ref="A735:A772"/>
    <mergeCell ref="C257:C265"/>
    <mergeCell ref="C420:C448"/>
    <mergeCell ref="C735:C772"/>
  </mergeCells>
  <printOptions gridLines="1" horizontalCentered="1"/>
  <pageMargins left="0.5905511811023623" right="0.5905511811023623" top="0.3937007874015748" bottom="0.5118110236220472" header="0.2362204724409449" footer="0.31496062992125984"/>
  <pageSetup horizontalDpi="600" verticalDpi="600" orientation="landscape" paperSize="5" scale="8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2020-12-10T20:26:28Z</cp:lastPrinted>
  <dcterms:created xsi:type="dcterms:W3CDTF">2004-10-12T14:27:25Z</dcterms:created>
  <dcterms:modified xsi:type="dcterms:W3CDTF">2021-07-23T18:47:03Z</dcterms:modified>
  <cp:category/>
  <cp:version/>
  <cp:contentType/>
  <cp:contentStatus/>
</cp:coreProperties>
</file>