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2017'!$A$8:$J$76</definedName>
    <definedName name="A_impresión_IM">#REF!</definedName>
    <definedName name="_xlnm.Print_Area" localSheetId="0">'FEBRERO 2017'!$A$1:$S$69</definedName>
    <definedName name="TOTALA" localSheetId="0">'FEBRERO 2017'!$E$69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<sst xmlns="http://schemas.openxmlformats.org/spreadsheetml/2006/main" count="53" uniqueCount="50">
  <si>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</si>
  <si>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</si>
  <si>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</si>
  <si>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</si>
  <si>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</si>
  <si>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</si>
  <si>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</si>
  <si>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</si>
  <si>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</si>
  <si>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</si>
  <si>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</si>
  <si>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</si>
  <si>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</si>
  <si>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</si>
  <si>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</si>
  <si>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</si>
  <si>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</si>
  <si>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</si>
  <si>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</si>
  <si>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</si>
  <si>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</si>
  <si>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</si>
  <si>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</si>
  <si>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</si>
  <si>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</si>
  <si>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</si>
  <si>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</si>
  <si>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</si>
  <si>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</si>
  <si>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</si>
  <si>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</si>
  <si>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</si>
  <si>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</si>
  <si>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</si>
  <si>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</si>
  <si>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</si>
  <si>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</si>
  <si>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</si>
  <si>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</si>
  <si>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</si>
  <si>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</si>
  <si>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</si>
  <si>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DERECHOS FEDERALES</t>
  </si>
  <si>
    <t>APORTACIONES ESTATALES</t>
  </si>
  <si>
    <t>ACCESORIOS DE IMPUESTO (RECARGOS)</t>
  </si>
  <si>
    <t>JUEGOS PERMITIDOS</t>
  </si>
  <si>
    <t>2017 VS 2016</t>
  </si>
  <si>
    <t>FIDEICOMISO VALLE ORIENTE</t>
  </si>
  <si>
    <t>COMPARATIVO MES NOVIEMBRE DE  2016 VS MES DE NOVIEMBRE 2017</t>
  </si>
  <si>
    <t>NOVIEMBRE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</si>
</sst>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0</xdr:col>
      <xdr:colOff>2390775</xdr:colOff>
      <xdr:row>5</xdr:row>
      <xdr:rowOff>228600</xdr:rowOff>
    </xdr:to>
    <xdr:pic>
      <xdr:nvPicPr>
        <xdr:cNvPr id="1" name="Picture 1" descr="Logo2015_2018_Mauricio3_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324100" cy="1400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1"/>
  <sheetViews>
    <sheetView showGridLines="0" tabSelected="1" zoomScale="75" zoomScaleNormal="75" zoomScalePageLayoutView="0" workbookViewId="0" topLeftCell="A1">
      <selection activeCell="S69" sqref="S69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1" t="s">
        <v>21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3:19" ht="22.5" customHeight="1">
      <c r="C4" s="111" t="s">
        <v>0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3:19" ht="22.5" customHeight="1">
      <c r="C5" s="111" t="s">
        <v>48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09">
        <v>2016</v>
      </c>
      <c r="D7" s="109"/>
      <c r="E7" s="109"/>
      <c r="F7" s="109"/>
      <c r="G7" s="109"/>
      <c r="H7" s="109"/>
      <c r="I7" s="110"/>
      <c r="J7" s="61"/>
      <c r="K7" s="109">
        <v>2017</v>
      </c>
      <c r="L7" s="109"/>
      <c r="M7" s="109"/>
      <c r="N7" s="109"/>
      <c r="O7" s="109"/>
      <c r="P7" s="109"/>
      <c r="Q7" s="110"/>
      <c r="R7" s="71"/>
      <c r="S7" s="100" t="str">
        <f>C9</f>
        <v>NOVIEMBRE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49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NOVIEMBRE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46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26947027.37</v>
      </c>
      <c r="D13" s="9"/>
      <c r="E13" s="9">
        <v>293875873.59</v>
      </c>
      <c r="F13" s="9"/>
      <c r="G13" s="9">
        <v>220080671.6</v>
      </c>
      <c r="H13" s="9"/>
      <c r="I13" s="68">
        <f aca="true" t="shared" si="0" ref="I13:I18">C13/$C$69</f>
        <v>0.17824589115037992</v>
      </c>
      <c r="J13" s="67"/>
      <c r="K13" s="9">
        <v>33113946.58</v>
      </c>
      <c r="L13" s="9"/>
      <c r="M13" s="9">
        <v>399056558.13</v>
      </c>
      <c r="N13" s="9"/>
      <c r="O13" s="9">
        <v>237275390.07</v>
      </c>
      <c r="P13" s="9"/>
      <c r="Q13" s="68">
        <f aca="true" t="shared" si="1" ref="Q13:Q18">K13/$K$69</f>
        <v>0.18812591207571375</v>
      </c>
      <c r="R13" s="72"/>
      <c r="S13" s="57">
        <f>(K13-C13)/K13</f>
        <v>0.186233289804383</v>
      </c>
    </row>
    <row r="14" spans="1:19" ht="13.5" customHeight="1">
      <c r="A14" s="44" t="s">
        <v>6</v>
      </c>
      <c r="B14" s="45"/>
      <c r="C14" s="9">
        <v>6741117.1</v>
      </c>
      <c r="D14" s="9"/>
      <c r="E14" s="9">
        <f>515141457+C14</f>
        <v>521882574.1</v>
      </c>
      <c r="F14" s="9"/>
      <c r="G14" s="9">
        <v>446484824.31</v>
      </c>
      <c r="H14" s="9"/>
      <c r="I14" s="68">
        <f t="shared" si="0"/>
        <v>0.044590314484048585</v>
      </c>
      <c r="J14" s="67"/>
      <c r="K14" s="9">
        <v>7878935</v>
      </c>
      <c r="L14" s="9"/>
      <c r="M14" s="9">
        <f>629679995+K14</f>
        <v>637558930</v>
      </c>
      <c r="N14" s="9"/>
      <c r="O14" s="9">
        <v>675511141.96</v>
      </c>
      <c r="P14" s="9"/>
      <c r="Q14" s="68">
        <f t="shared" si="1"/>
        <v>0.0447615577768521</v>
      </c>
      <c r="R14" s="72"/>
      <c r="S14" s="57">
        <f>(K14-C14)/K14</f>
        <v>0.14441265221759036</v>
      </c>
    </row>
    <row r="15" spans="1:19" ht="13.5" customHeight="1">
      <c r="A15" s="44" t="s">
        <v>7</v>
      </c>
      <c r="B15" s="45"/>
      <c r="C15" s="9">
        <v>67863.01</v>
      </c>
      <c r="D15" s="9"/>
      <c r="E15" s="9">
        <v>759936.99</v>
      </c>
      <c r="F15" s="9"/>
      <c r="G15" s="9">
        <v>1020546.87</v>
      </c>
      <c r="H15" s="9"/>
      <c r="I15" s="99">
        <f t="shared" si="0"/>
        <v>0.00044889191403219117</v>
      </c>
      <c r="J15" s="67"/>
      <c r="K15" s="9">
        <v>60109.77</v>
      </c>
      <c r="L15" s="9"/>
      <c r="M15" s="9">
        <v>842609.84</v>
      </c>
      <c r="N15" s="9"/>
      <c r="O15" s="9">
        <v>774815.89</v>
      </c>
      <c r="P15" s="9"/>
      <c r="Q15" s="99">
        <f t="shared" si="1"/>
        <v>0.0003414937352330348</v>
      </c>
      <c r="R15" s="72"/>
      <c r="S15" s="57">
        <f>(K15-C15)/K15</f>
        <v>-0.12898468917781583</v>
      </c>
    </row>
    <row r="16" spans="1:19" ht="13.5" customHeight="1">
      <c r="A16" s="44" t="s">
        <v>45</v>
      </c>
      <c r="B16" s="45"/>
      <c r="C16" s="9">
        <v>0</v>
      </c>
      <c r="D16" s="9"/>
      <c r="E16" s="9">
        <v>0</v>
      </c>
      <c r="F16" s="9"/>
      <c r="G16" s="9">
        <v>48221.52</v>
      </c>
      <c r="H16" s="9"/>
      <c r="I16" s="99">
        <f t="shared" si="0"/>
        <v>0</v>
      </c>
      <c r="J16" s="67"/>
      <c r="K16" s="9">
        <v>0</v>
      </c>
      <c r="L16" s="9"/>
      <c r="M16" s="9">
        <v>0</v>
      </c>
      <c r="N16" s="9"/>
      <c r="O16" s="9">
        <v>34600</v>
      </c>
      <c r="P16" s="9"/>
      <c r="Q16" s="99">
        <f t="shared" si="1"/>
        <v>0</v>
      </c>
      <c r="R16" s="72"/>
      <c r="S16" s="57">
        <v>0</v>
      </c>
    </row>
    <row r="17" spans="1:19" ht="13.5" customHeight="1">
      <c r="A17" s="44" t="s">
        <v>47</v>
      </c>
      <c r="B17" s="45"/>
      <c r="C17" s="9">
        <v>0</v>
      </c>
      <c r="D17" s="9"/>
      <c r="E17" s="9">
        <v>0</v>
      </c>
      <c r="F17" s="9"/>
      <c r="G17" s="9">
        <v>0</v>
      </c>
      <c r="H17" s="9"/>
      <c r="I17" s="99">
        <f t="shared" si="0"/>
        <v>0</v>
      </c>
      <c r="J17" s="67"/>
      <c r="K17" s="9">
        <v>0</v>
      </c>
      <c r="L17" s="9"/>
      <c r="M17" s="9">
        <v>170388.24</v>
      </c>
      <c r="N17" s="9"/>
      <c r="O17" s="9">
        <v>0</v>
      </c>
      <c r="P17" s="9"/>
      <c r="Q17" s="99">
        <f t="shared" si="1"/>
        <v>0</v>
      </c>
      <c r="R17" s="72"/>
      <c r="S17" s="57">
        <v>0</v>
      </c>
    </row>
    <row r="18" spans="1:19" ht="13.5" customHeight="1">
      <c r="A18" s="44" t="s">
        <v>44</v>
      </c>
      <c r="B18" s="45"/>
      <c r="C18" s="10">
        <v>503.94</v>
      </c>
      <c r="D18" s="9"/>
      <c r="E18" s="10">
        <v>606.14</v>
      </c>
      <c r="F18" s="9"/>
      <c r="G18" s="10">
        <v>95971.77</v>
      </c>
      <c r="H18" s="9"/>
      <c r="I18" s="69">
        <f t="shared" si="0"/>
        <v>3.333400495459639E-06</v>
      </c>
      <c r="J18" s="67"/>
      <c r="K18" s="10">
        <v>0</v>
      </c>
      <c r="L18" s="9"/>
      <c r="M18" s="10">
        <v>918.96</v>
      </c>
      <c r="N18" s="9"/>
      <c r="O18" s="10">
        <v>0</v>
      </c>
      <c r="P18" s="9"/>
      <c r="Q18" s="69">
        <f t="shared" si="1"/>
        <v>0</v>
      </c>
      <c r="R18" s="72"/>
      <c r="S18" s="58">
        <v>0</v>
      </c>
    </row>
    <row r="19" spans="1:19" ht="13.5" customHeight="1">
      <c r="A19" s="39"/>
      <c r="B19" s="45"/>
      <c r="C19" s="9">
        <f>SUM(C13:C18)</f>
        <v>33756511.419999994</v>
      </c>
      <c r="D19" s="12"/>
      <c r="E19" s="9">
        <f>SUM(E13:E18)</f>
        <v>816518990.82</v>
      </c>
      <c r="F19" s="9"/>
      <c r="G19" s="9">
        <f>SUM(G13:G18)</f>
        <v>667730236.0699999</v>
      </c>
      <c r="H19" s="9"/>
      <c r="I19" s="68">
        <f>SUM(I13:I18)</f>
        <v>0.22328843094895617</v>
      </c>
      <c r="J19" s="67"/>
      <c r="K19" s="9">
        <f>SUM(K13:K18)</f>
        <v>41052991.35</v>
      </c>
      <c r="L19" s="12"/>
      <c r="M19" s="9">
        <f>SUM(M13:M18)</f>
        <v>1037629405.1700001</v>
      </c>
      <c r="N19" s="9"/>
      <c r="O19" s="9">
        <f>SUM(O13:O18)</f>
        <v>913595947.92</v>
      </c>
      <c r="P19" s="9"/>
      <c r="Q19" s="68">
        <f>SUM(Q13:Q18)</f>
        <v>0.23322896358779888</v>
      </c>
      <c r="R19" s="72"/>
      <c r="S19" s="57">
        <f>(K19-C19)/K19</f>
        <v>0.17773320993331237</v>
      </c>
    </row>
    <row r="20" spans="1:19" ht="13.5" customHeight="1">
      <c r="A20" s="44"/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2" t="s">
        <v>30</v>
      </c>
      <c r="B21" s="45"/>
      <c r="C21" s="9"/>
      <c r="D21" s="9"/>
      <c r="E21" s="9"/>
      <c r="F21" s="9"/>
      <c r="G21" s="9"/>
      <c r="H21" s="9"/>
      <c r="I21" s="57"/>
      <c r="J21" s="67"/>
      <c r="K21" s="6"/>
      <c r="L21" s="6"/>
      <c r="M21" s="6"/>
      <c r="N21" s="6"/>
      <c r="O21" s="6"/>
      <c r="P21" s="6"/>
      <c r="Q21" s="65"/>
      <c r="R21" s="72"/>
      <c r="S21" s="57"/>
    </row>
    <row r="22" spans="1:19" ht="13.5" customHeight="1">
      <c r="A22" s="46" t="s">
        <v>26</v>
      </c>
      <c r="B22" s="45"/>
      <c r="C22" s="9">
        <v>0</v>
      </c>
      <c r="D22" s="9"/>
      <c r="E22" s="9">
        <v>21405832.76</v>
      </c>
      <c r="F22" s="9"/>
      <c r="G22" s="9">
        <v>11936058.22</v>
      </c>
      <c r="H22" s="9"/>
      <c r="I22" s="68">
        <f aca="true" t="shared" si="2" ref="I22:I27">C22/$C$69</f>
        <v>0</v>
      </c>
      <c r="J22" s="67"/>
      <c r="K22" s="9">
        <v>0</v>
      </c>
      <c r="L22" s="9"/>
      <c r="M22" s="9">
        <v>8352359.6</v>
      </c>
      <c r="N22" s="9"/>
      <c r="O22" s="9">
        <v>18997275.47</v>
      </c>
      <c r="P22" s="9"/>
      <c r="Q22" s="68">
        <f aca="true" t="shared" si="3" ref="Q22:Q27">K22/$K$69</f>
        <v>0</v>
      </c>
      <c r="R22" s="72"/>
      <c r="S22" s="57">
        <v>0</v>
      </c>
    </row>
    <row r="23" spans="1:19" s="6" customFormat="1" ht="13.5" customHeight="1">
      <c r="A23" s="46" t="s">
        <v>8</v>
      </c>
      <c r="B23" s="45"/>
      <c r="C23" s="9">
        <v>1773415.43</v>
      </c>
      <c r="D23" s="9"/>
      <c r="E23" s="9">
        <v>13211347.44</v>
      </c>
      <c r="F23" s="9"/>
      <c r="G23" s="9">
        <v>18877900.85</v>
      </c>
      <c r="H23" s="9"/>
      <c r="I23" s="68">
        <f t="shared" si="2"/>
        <v>0.011730570847755226</v>
      </c>
      <c r="J23" s="67"/>
      <c r="K23" s="9">
        <v>4884492.38</v>
      </c>
      <c r="L23" s="9"/>
      <c r="M23" s="9">
        <v>24000149.7</v>
      </c>
      <c r="N23" s="9"/>
      <c r="O23" s="9">
        <v>11131274.06</v>
      </c>
      <c r="P23" s="9"/>
      <c r="Q23" s="68">
        <f t="shared" si="3"/>
        <v>0.027749624521329824</v>
      </c>
      <c r="R23" s="72"/>
      <c r="S23" s="57">
        <f aca="true" t="shared" si="4" ref="S23:S28">(K23-C23)/K23</f>
        <v>0.6369294305255934</v>
      </c>
    </row>
    <row r="24" spans="1:19" s="6" customFormat="1" ht="13.5" customHeight="1">
      <c r="A24" s="44" t="s">
        <v>10</v>
      </c>
      <c r="B24" s="45"/>
      <c r="C24" s="9">
        <v>2146230.65</v>
      </c>
      <c r="D24" s="9"/>
      <c r="E24" s="9">
        <v>30159721.12</v>
      </c>
      <c r="F24" s="9"/>
      <c r="G24" s="9">
        <v>29630986.21</v>
      </c>
      <c r="H24" s="9"/>
      <c r="I24" s="68">
        <f t="shared" si="2"/>
        <v>0.014196623233084618</v>
      </c>
      <c r="J24" s="67"/>
      <c r="K24" s="9">
        <v>3234928.88</v>
      </c>
      <c r="L24" s="9"/>
      <c r="M24" s="9">
        <v>32731777.34</v>
      </c>
      <c r="N24" s="9"/>
      <c r="O24" s="9">
        <v>30138154.45</v>
      </c>
      <c r="P24" s="9"/>
      <c r="Q24" s="68">
        <f t="shared" si="3"/>
        <v>0.01837817623398688</v>
      </c>
      <c r="R24" s="72"/>
      <c r="S24" s="57">
        <f t="shared" si="4"/>
        <v>0.3365447187203695</v>
      </c>
    </row>
    <row r="25" spans="1:19" s="6" customFormat="1" ht="13.5" customHeight="1">
      <c r="A25" s="46" t="s">
        <v>9</v>
      </c>
      <c r="B25" s="45"/>
      <c r="C25" s="9">
        <v>18260</v>
      </c>
      <c r="D25" s="9"/>
      <c r="E25" s="9">
        <f>6922142+C25</f>
        <v>6940402</v>
      </c>
      <c r="F25" s="9"/>
      <c r="G25" s="9">
        <v>6347385.9</v>
      </c>
      <c r="H25" s="9"/>
      <c r="I25" s="68">
        <f t="shared" si="2"/>
        <v>0.00012078400811027703</v>
      </c>
      <c r="J25" s="67"/>
      <c r="K25" s="9">
        <v>112822.29</v>
      </c>
      <c r="L25" s="9"/>
      <c r="M25" s="9">
        <f>11815323+K25</f>
        <v>11928145.29</v>
      </c>
      <c r="N25" s="9"/>
      <c r="O25" s="9">
        <v>7098346.88</v>
      </c>
      <c r="P25" s="9"/>
      <c r="Q25" s="68">
        <f t="shared" si="3"/>
        <v>0.0006409624463651194</v>
      </c>
      <c r="R25" s="72"/>
      <c r="S25" s="57">
        <f t="shared" si="4"/>
        <v>0.838152549465181</v>
      </c>
    </row>
    <row r="26" spans="1:19" s="6" customFormat="1" ht="13.5" customHeight="1">
      <c r="A26" s="47" t="s">
        <v>22</v>
      </c>
      <c r="B26" s="45"/>
      <c r="C26" s="9">
        <v>868367.79</v>
      </c>
      <c r="D26" s="9"/>
      <c r="E26" s="9">
        <v>14712966.14</v>
      </c>
      <c r="F26" s="9"/>
      <c r="G26" s="9">
        <v>10710859.9</v>
      </c>
      <c r="H26" s="9"/>
      <c r="I26" s="68">
        <f t="shared" si="2"/>
        <v>0.005743972737681454</v>
      </c>
      <c r="J26" s="67"/>
      <c r="K26" s="9">
        <v>986151.81</v>
      </c>
      <c r="L26" s="9"/>
      <c r="M26" s="9">
        <v>16218604.58</v>
      </c>
      <c r="N26" s="9"/>
      <c r="O26" s="9">
        <v>12398555.79</v>
      </c>
      <c r="P26" s="9"/>
      <c r="Q26" s="68">
        <f t="shared" si="3"/>
        <v>0.00560249465442503</v>
      </c>
      <c r="R26" s="72"/>
      <c r="S26" s="57">
        <f t="shared" si="4"/>
        <v>0.1194380203997192</v>
      </c>
    </row>
    <row r="27" spans="1:19" ht="13.5" customHeight="1">
      <c r="A27" s="44" t="s">
        <v>25</v>
      </c>
      <c r="B27" s="45"/>
      <c r="C27" s="9">
        <v>0</v>
      </c>
      <c r="D27" s="9"/>
      <c r="E27" s="9">
        <v>2289.38</v>
      </c>
      <c r="F27" s="9"/>
      <c r="G27" s="9">
        <v>22029.23</v>
      </c>
      <c r="H27" s="9"/>
      <c r="I27" s="68">
        <f t="shared" si="2"/>
        <v>0</v>
      </c>
      <c r="J27" s="67"/>
      <c r="K27" s="9">
        <v>130.31</v>
      </c>
      <c r="L27" s="9"/>
      <c r="M27" s="9">
        <v>84144.05</v>
      </c>
      <c r="N27" s="9"/>
      <c r="O27" s="9">
        <v>0</v>
      </c>
      <c r="P27" s="9"/>
      <c r="Q27" s="68">
        <f t="shared" si="3"/>
        <v>7.403130745337532E-07</v>
      </c>
      <c r="R27" s="72"/>
      <c r="S27" s="57">
        <v>0</v>
      </c>
    </row>
    <row r="28" spans="1:19" s="6" customFormat="1" ht="13.5" customHeight="1">
      <c r="A28" s="44"/>
      <c r="B28" s="45"/>
      <c r="C28" s="102">
        <f>SUM(C22:C27)</f>
        <v>4806273.87</v>
      </c>
      <c r="D28" s="9"/>
      <c r="E28" s="102">
        <f>SUM(E22:E27)</f>
        <v>86432558.84</v>
      </c>
      <c r="F28" s="9"/>
      <c r="G28" s="102">
        <f>SUM(G22:G27)</f>
        <v>77525220.31</v>
      </c>
      <c r="H28" s="9"/>
      <c r="I28" s="103">
        <f>SUM(I22:I27)</f>
        <v>0.031791950826631575</v>
      </c>
      <c r="J28" s="67"/>
      <c r="K28" s="102">
        <f>SUM(K22:K27)</f>
        <v>9218525.67</v>
      </c>
      <c r="L28" s="9"/>
      <c r="M28" s="102">
        <f>SUM(M22:M27)</f>
        <v>93315180.56</v>
      </c>
      <c r="N28" s="9"/>
      <c r="O28" s="102">
        <f>SUM(O22:O27)</f>
        <v>79763606.65</v>
      </c>
      <c r="P28" s="9"/>
      <c r="Q28" s="103">
        <f>SUM(Q22:Q27)</f>
        <v>0.05237199816918139</v>
      </c>
      <c r="R28" s="72"/>
      <c r="S28" s="104">
        <f t="shared" si="4"/>
        <v>0.47862879140846387</v>
      </c>
    </row>
    <row r="29" spans="1:19" s="6" customFormat="1" ht="13.5" customHeight="1">
      <c r="A29" s="44"/>
      <c r="B29" s="45"/>
      <c r="C29" s="9"/>
      <c r="D29" s="9"/>
      <c r="E29" s="9"/>
      <c r="F29" s="9"/>
      <c r="G29" s="9"/>
      <c r="H29" s="9"/>
      <c r="I29" s="57"/>
      <c r="J29" s="67"/>
      <c r="Q29" s="65"/>
      <c r="R29" s="72"/>
      <c r="S29" s="57"/>
    </row>
    <row r="30" spans="1:19" ht="13.5" customHeight="1">
      <c r="A30" s="42" t="s">
        <v>27</v>
      </c>
      <c r="B30" s="45"/>
      <c r="C30" s="9"/>
      <c r="D30" s="9"/>
      <c r="E30" s="9"/>
      <c r="F30" s="9"/>
      <c r="G30" s="9"/>
      <c r="H30" s="9"/>
      <c r="I30" s="57"/>
      <c r="J30" s="67"/>
      <c r="K30" s="6"/>
      <c r="L30" s="6"/>
      <c r="M30" s="6"/>
      <c r="N30" s="6"/>
      <c r="O30" s="6"/>
      <c r="P30" s="6"/>
      <c r="Q30" s="65"/>
      <c r="R30" s="72"/>
      <c r="S30" s="57"/>
    </row>
    <row r="31" spans="1:19" ht="13.5" customHeight="1">
      <c r="A31" s="44" t="s">
        <v>42</v>
      </c>
      <c r="B31" s="45"/>
      <c r="C31" s="9">
        <v>0</v>
      </c>
      <c r="D31" s="9"/>
      <c r="E31" s="9">
        <v>0</v>
      </c>
      <c r="F31" s="9"/>
      <c r="G31" s="9">
        <v>79139.95</v>
      </c>
      <c r="H31" s="9"/>
      <c r="I31" s="68">
        <f>C31/$C$69</f>
        <v>0</v>
      </c>
      <c r="J31" s="67"/>
      <c r="K31" s="9">
        <v>0</v>
      </c>
      <c r="L31" s="9"/>
      <c r="M31" s="9">
        <v>0</v>
      </c>
      <c r="N31" s="9"/>
      <c r="O31" s="9">
        <v>0</v>
      </c>
      <c r="P31" s="9"/>
      <c r="Q31" s="68">
        <f>K31/$K$69</f>
        <v>0</v>
      </c>
      <c r="R31" s="72"/>
      <c r="S31" s="57">
        <v>0</v>
      </c>
    </row>
    <row r="32" spans="1:19" ht="13.5" customHeight="1">
      <c r="A32" s="44" t="s">
        <v>28</v>
      </c>
      <c r="B32" s="45"/>
      <c r="C32" s="9">
        <v>929726.2</v>
      </c>
      <c r="D32" s="9"/>
      <c r="E32" s="9">
        <v>9254452.57</v>
      </c>
      <c r="F32" s="9"/>
      <c r="G32" s="9">
        <v>8381177.8</v>
      </c>
      <c r="H32" s="9"/>
      <c r="I32" s="68">
        <f>C32/$C$69</f>
        <v>0.006149838821529958</v>
      </c>
      <c r="J32" s="67"/>
      <c r="K32" s="9">
        <v>1449392.5</v>
      </c>
      <c r="L32" s="9"/>
      <c r="M32" s="9">
        <v>10884296.37</v>
      </c>
      <c r="N32" s="9"/>
      <c r="O32" s="9">
        <v>8259075.11</v>
      </c>
      <c r="P32" s="9"/>
      <c r="Q32" s="68">
        <f>K32/$K$69</f>
        <v>0.008234243096317725</v>
      </c>
      <c r="R32" s="72"/>
      <c r="S32" s="57">
        <f>(K32-C32)/K32</f>
        <v>0.35854076794243106</v>
      </c>
    </row>
    <row r="33" spans="1:19" ht="13.5" customHeight="1">
      <c r="A33" s="44" t="s">
        <v>11</v>
      </c>
      <c r="B33" s="45"/>
      <c r="C33" s="9">
        <v>1104539.95</v>
      </c>
      <c r="D33" s="9"/>
      <c r="E33" s="9">
        <v>1497840.99</v>
      </c>
      <c r="F33" s="9"/>
      <c r="G33" s="9">
        <v>3176746.19</v>
      </c>
      <c r="H33" s="9"/>
      <c r="I33" s="68">
        <f>C33/$C$69</f>
        <v>0.007306175371244523</v>
      </c>
      <c r="J33" s="67"/>
      <c r="K33" s="9">
        <v>552476.87</v>
      </c>
      <c r="L33" s="9"/>
      <c r="M33" s="9">
        <v>11463758.36</v>
      </c>
      <c r="N33" s="9"/>
      <c r="O33" s="9">
        <v>25907.42</v>
      </c>
      <c r="P33" s="9"/>
      <c r="Q33" s="68">
        <f>K33/$K$69</f>
        <v>0.0031387142217672065</v>
      </c>
      <c r="R33" s="72"/>
      <c r="S33" s="57">
        <f>(K33-C33)/K33</f>
        <v>-0.9992510274683535</v>
      </c>
    </row>
    <row r="34" spans="1:19" ht="13.5" customHeight="1">
      <c r="A34" s="44" t="s">
        <v>12</v>
      </c>
      <c r="B34" s="45"/>
      <c r="C34" s="9">
        <v>2604314.72</v>
      </c>
      <c r="D34" s="9"/>
      <c r="E34" s="9">
        <v>23529413.34</v>
      </c>
      <c r="F34" s="9"/>
      <c r="G34" s="9">
        <v>11518594.81</v>
      </c>
      <c r="H34" s="9"/>
      <c r="I34" s="68">
        <f>C34/$C$69</f>
        <v>0.01722670154776527</v>
      </c>
      <c r="J34" s="67"/>
      <c r="K34" s="9">
        <v>5935273.75</v>
      </c>
      <c r="L34" s="9"/>
      <c r="M34" s="9">
        <v>67512700.29</v>
      </c>
      <c r="N34" s="9"/>
      <c r="O34" s="9">
        <v>12778247.92</v>
      </c>
      <c r="P34" s="9"/>
      <c r="Q34" s="68">
        <f>K34/$K$69</f>
        <v>0.03371929059981566</v>
      </c>
      <c r="R34" s="72"/>
      <c r="S34" s="57">
        <f>(K34-C34)/K34</f>
        <v>0.5612140518371204</v>
      </c>
    </row>
    <row r="35" spans="1:19" ht="13.5" customHeight="1">
      <c r="A35" s="44" t="s">
        <v>13</v>
      </c>
      <c r="B35" s="45"/>
      <c r="C35" s="10">
        <v>1149000.83</v>
      </c>
      <c r="D35" s="9"/>
      <c r="E35" s="10">
        <v>7655730.08</v>
      </c>
      <c r="F35" s="9"/>
      <c r="G35" s="10">
        <v>7373959.98</v>
      </c>
      <c r="H35" s="9"/>
      <c r="I35" s="69">
        <f>C35/$C$69</f>
        <v>0.007600269746409367</v>
      </c>
      <c r="J35" s="67"/>
      <c r="K35" s="10">
        <v>672557.26</v>
      </c>
      <c r="L35" s="9"/>
      <c r="M35" s="10">
        <v>10279493.7</v>
      </c>
      <c r="N35" s="9"/>
      <c r="O35" s="10">
        <v>6201244.39</v>
      </c>
      <c r="P35" s="9"/>
      <c r="Q35" s="69">
        <f>K35/$K$69</f>
        <v>0.003820911157628707</v>
      </c>
      <c r="R35" s="72"/>
      <c r="S35" s="58">
        <f>(K35-C35)/K35</f>
        <v>-0.7084059578808205</v>
      </c>
    </row>
    <row r="36" spans="1:19" s="6" customFormat="1" ht="13.5" customHeight="1">
      <c r="A36" s="46"/>
      <c r="B36" s="45"/>
      <c r="C36" s="9">
        <f>SUM(C31:C35)</f>
        <v>5787581.7</v>
      </c>
      <c r="D36" s="9"/>
      <c r="E36" s="9">
        <f>SUM(E31:E35)</f>
        <v>41937436.98</v>
      </c>
      <c r="F36" s="9"/>
      <c r="G36" s="9">
        <f>SUM(G31:G35)</f>
        <v>30529618.73</v>
      </c>
      <c r="H36" s="9"/>
      <c r="I36" s="68">
        <f>SUM(I31:I35)</f>
        <v>0.03828298548694912</v>
      </c>
      <c r="J36" s="67"/>
      <c r="K36" s="9">
        <f>SUM(K31:L35)</f>
        <v>8609700.38</v>
      </c>
      <c r="L36" s="9"/>
      <c r="M36" s="9">
        <f>SUM(M31:M35)</f>
        <v>100140248.72000001</v>
      </c>
      <c r="N36" s="9"/>
      <c r="O36" s="9">
        <f>SUM(O31:O35)</f>
        <v>27264474.84</v>
      </c>
      <c r="P36" s="9"/>
      <c r="Q36" s="68">
        <f>SUM(Q31:Q35)</f>
        <v>0.048913159075529296</v>
      </c>
      <c r="R36" s="72"/>
      <c r="S36" s="57">
        <f>(K36-C36)/K36</f>
        <v>0.32778361097857395</v>
      </c>
    </row>
    <row r="37" spans="1:19" ht="13.5" customHeight="1">
      <c r="A37" s="39"/>
      <c r="B37" s="40"/>
      <c r="C37" s="12"/>
      <c r="D37" s="12"/>
      <c r="E37" s="12"/>
      <c r="F37" s="12"/>
      <c r="G37" s="12"/>
      <c r="H37" s="12"/>
      <c r="I37" s="55"/>
      <c r="J37" s="67"/>
      <c r="K37" s="6"/>
      <c r="L37" s="6"/>
      <c r="M37" s="6"/>
      <c r="N37" s="6"/>
      <c r="O37" s="6"/>
      <c r="P37" s="6"/>
      <c r="Q37" s="65"/>
      <c r="R37" s="72"/>
      <c r="S37" s="55"/>
    </row>
    <row r="38" spans="1:19" ht="13.5" customHeight="1">
      <c r="A38" s="42" t="s">
        <v>29</v>
      </c>
      <c r="B38" s="45"/>
      <c r="C38" s="9"/>
      <c r="D38" s="9"/>
      <c r="E38" s="9"/>
      <c r="F38" s="9"/>
      <c r="G38" s="9"/>
      <c r="H38" s="9"/>
      <c r="I38" s="57"/>
      <c r="J38" s="67"/>
      <c r="K38" s="6"/>
      <c r="L38" s="6"/>
      <c r="M38" s="6"/>
      <c r="N38" s="6"/>
      <c r="O38" s="6"/>
      <c r="P38" s="6"/>
      <c r="Q38" s="65"/>
      <c r="R38" s="72"/>
      <c r="S38" s="57"/>
    </row>
    <row r="39" spans="1:19" ht="13.5" customHeight="1">
      <c r="A39" s="44" t="s">
        <v>24</v>
      </c>
      <c r="B39" s="45"/>
      <c r="C39" s="9">
        <v>2349784.93</v>
      </c>
      <c r="D39" s="9"/>
      <c r="E39" s="9">
        <f>21834885+C39</f>
        <v>24184669.93</v>
      </c>
      <c r="F39" s="9"/>
      <c r="G39" s="9">
        <v>53099236.66</v>
      </c>
      <c r="H39" s="9"/>
      <c r="I39" s="68">
        <f>C39/$C$69</f>
        <v>0.015543069115143854</v>
      </c>
      <c r="J39" s="67"/>
      <c r="K39" s="9">
        <v>3095878.92</v>
      </c>
      <c r="L39" s="9"/>
      <c r="M39" s="9">
        <f>42918137+K39</f>
        <v>46014015.92</v>
      </c>
      <c r="N39" s="9"/>
      <c r="O39" s="9">
        <v>32522074.81</v>
      </c>
      <c r="P39" s="9"/>
      <c r="Q39" s="68">
        <f>K39/$K$69</f>
        <v>0.017588209973520338</v>
      </c>
      <c r="R39" s="72"/>
      <c r="S39" s="57">
        <f>(K39-C39)/K39</f>
        <v>0.2409958558715209</v>
      </c>
    </row>
    <row r="40" spans="1:19" ht="13.5" customHeight="1">
      <c r="A40" s="44" t="s">
        <v>14</v>
      </c>
      <c r="B40" s="45"/>
      <c r="C40" s="9">
        <v>86024.6</v>
      </c>
      <c r="D40" s="9"/>
      <c r="E40" s="9">
        <v>6140667.94</v>
      </c>
      <c r="F40" s="9"/>
      <c r="G40" s="9">
        <v>0</v>
      </c>
      <c r="H40" s="9"/>
      <c r="I40" s="68">
        <f>C40/$C$69</f>
        <v>0.0005690249717460754</v>
      </c>
      <c r="J40" s="67"/>
      <c r="K40" s="9">
        <v>86501.84</v>
      </c>
      <c r="L40" s="9"/>
      <c r="M40" s="9">
        <v>2246410.02</v>
      </c>
      <c r="N40" s="9"/>
      <c r="O40" s="9">
        <v>0</v>
      </c>
      <c r="P40" s="9"/>
      <c r="Q40" s="68">
        <f>K40/$K$69</f>
        <v>0.0004914315334450678</v>
      </c>
      <c r="R40" s="72"/>
      <c r="S40" s="57">
        <f>(K40-C40)/K40</f>
        <v>0.0055171080753888095</v>
      </c>
    </row>
    <row r="41" spans="1:19" ht="13.5" customHeight="1">
      <c r="A41" s="44" t="s">
        <v>15</v>
      </c>
      <c r="B41" s="45"/>
      <c r="C41" s="9">
        <v>1675708.62</v>
      </c>
      <c r="D41" s="9"/>
      <c r="E41" s="9">
        <v>21085886.92</v>
      </c>
      <c r="F41" s="9"/>
      <c r="G41" s="9">
        <v>10074100.58</v>
      </c>
      <c r="H41" s="9"/>
      <c r="I41" s="99">
        <f>C41/$C$69</f>
        <v>0.011084271826316602</v>
      </c>
      <c r="J41" s="67"/>
      <c r="K41" s="9">
        <v>2049621.72</v>
      </c>
      <c r="L41" s="9"/>
      <c r="M41" s="9">
        <v>17054214.04</v>
      </c>
      <c r="N41" s="9"/>
      <c r="O41" s="9">
        <v>12178706.58</v>
      </c>
      <c r="P41" s="9"/>
      <c r="Q41" s="68">
        <f>K41/$K$69</f>
        <v>0.01164424646738055</v>
      </c>
      <c r="R41" s="72"/>
      <c r="S41" s="57">
        <f>(K41-C41)/K41</f>
        <v>0.18243029743068875</v>
      </c>
    </row>
    <row r="42" spans="1:19" ht="13.5" customHeight="1">
      <c r="A42" s="44"/>
      <c r="B42" s="45"/>
      <c r="C42" s="101">
        <f>SUM(C39:C41)</f>
        <v>4111518.1500000004</v>
      </c>
      <c r="D42" s="9"/>
      <c r="E42" s="102">
        <f>SUM(E39:E41)</f>
        <v>51411224.79000001</v>
      </c>
      <c r="F42" s="9"/>
      <c r="G42" s="102">
        <f>SUM(G39:G41)</f>
        <v>63173337.239999995</v>
      </c>
      <c r="H42" s="9"/>
      <c r="I42" s="103">
        <f>SUM(I39:I41)</f>
        <v>0.02719636591320653</v>
      </c>
      <c r="J42" s="67"/>
      <c r="K42" s="102">
        <f>SUM(K39:K41)</f>
        <v>5232002.4799999995</v>
      </c>
      <c r="L42" s="9"/>
      <c r="M42" s="102">
        <f>SUM(M39:M41)</f>
        <v>65314639.980000004</v>
      </c>
      <c r="N42" s="9"/>
      <c r="O42" s="102">
        <f>SUM(O39:O41)</f>
        <v>44700781.39</v>
      </c>
      <c r="P42" s="9"/>
      <c r="Q42" s="103">
        <f>SUM(Q39:Q41)</f>
        <v>0.029723887974345956</v>
      </c>
      <c r="R42" s="72"/>
      <c r="S42" s="104">
        <f>(K42-C42)/K42</f>
        <v>0.21415974749308592</v>
      </c>
    </row>
    <row r="43" spans="1:19" ht="13.5" customHeight="1" thickBot="1">
      <c r="A43" s="105"/>
      <c r="B43" s="106"/>
      <c r="C43" s="9"/>
      <c r="D43" s="9"/>
      <c r="E43" s="9"/>
      <c r="F43" s="9"/>
      <c r="G43" s="9"/>
      <c r="H43" s="9"/>
      <c r="I43" s="57"/>
      <c r="J43" s="67"/>
      <c r="K43" s="6"/>
      <c r="L43" s="6"/>
      <c r="M43" s="6"/>
      <c r="N43" s="6"/>
      <c r="O43" s="6"/>
      <c r="P43" s="6"/>
      <c r="Q43" s="65"/>
      <c r="R43" s="72"/>
      <c r="S43" s="57"/>
    </row>
    <row r="44" spans="1:19" s="1" customFormat="1" ht="13.5" customHeight="1" thickBot="1">
      <c r="A44" s="80" t="s">
        <v>19</v>
      </c>
      <c r="B44" s="28"/>
      <c r="C44" s="29">
        <f>C19+C28+C36+C42</f>
        <v>48461885.13999999</v>
      </c>
      <c r="D44" s="30"/>
      <c r="E44" s="30">
        <f>ROUNDUP(E19+E28+E36+E42,0)</f>
        <v>996300212</v>
      </c>
      <c r="F44" s="30"/>
      <c r="G44" s="30">
        <f>G19+G28+G36+G42</f>
        <v>838958412.3499999</v>
      </c>
      <c r="H44" s="30"/>
      <c r="I44" s="73">
        <f>I19+I28+I36+I42</f>
        <v>0.3205597331757434</v>
      </c>
      <c r="J44" s="32"/>
      <c r="K44" s="30">
        <f>K19+K28+K36+K42</f>
        <v>64113219.88</v>
      </c>
      <c r="L44" s="30"/>
      <c r="M44" s="30">
        <f>M19+M28+M36+M42</f>
        <v>1296399474.43</v>
      </c>
      <c r="N44" s="30"/>
      <c r="O44" s="30">
        <f>O19+O28+O36+O42</f>
        <v>1065324810.8</v>
      </c>
      <c r="P44" s="30"/>
      <c r="Q44" s="73">
        <f>Q19+Q28+Q36+Q42</f>
        <v>0.3642380088068555</v>
      </c>
      <c r="R44" s="33"/>
      <c r="S44" s="31">
        <f>(K44-C44)/K44</f>
        <v>0.2441202418049575</v>
      </c>
    </row>
    <row r="45" spans="1:19" s="6" customFormat="1" ht="13.5" customHeight="1" thickBot="1">
      <c r="A45" s="46"/>
      <c r="B45" s="45"/>
      <c r="C45" s="56"/>
      <c r="D45" s="9"/>
      <c r="E45" s="9"/>
      <c r="F45" s="9"/>
      <c r="G45" s="9"/>
      <c r="H45" s="9"/>
      <c r="I45" s="57"/>
      <c r="J45" s="67"/>
      <c r="Q45" s="65"/>
      <c r="R45" s="72"/>
      <c r="S45" s="57"/>
    </row>
    <row r="46" spans="1:19" s="6" customFormat="1" ht="36" customHeight="1" thickBot="1">
      <c r="A46" s="89" t="s">
        <v>31</v>
      </c>
      <c r="B46" s="90"/>
      <c r="C46" s="91"/>
      <c r="D46" s="92"/>
      <c r="E46" s="92"/>
      <c r="F46" s="92"/>
      <c r="G46" s="92"/>
      <c r="H46" s="92"/>
      <c r="I46" s="93"/>
      <c r="J46" s="94"/>
      <c r="K46" s="92"/>
      <c r="L46" s="92"/>
      <c r="M46" s="92"/>
      <c r="N46" s="92"/>
      <c r="O46" s="92"/>
      <c r="P46" s="92"/>
      <c r="Q46" s="93"/>
      <c r="R46" s="95"/>
      <c r="S46" s="93"/>
    </row>
    <row r="47" spans="1:19" s="6" customFormat="1" ht="13.5" customHeight="1">
      <c r="A47" s="46"/>
      <c r="B47" s="45"/>
      <c r="C47" s="56"/>
      <c r="D47" s="9"/>
      <c r="E47" s="9"/>
      <c r="F47" s="9"/>
      <c r="G47" s="9"/>
      <c r="H47" s="9"/>
      <c r="I47" s="57"/>
      <c r="J47" s="67"/>
      <c r="Q47" s="65"/>
      <c r="R47" s="72"/>
      <c r="S47" s="57"/>
    </row>
    <row r="48" spans="1:19" ht="13.5" customHeight="1">
      <c r="A48" s="42" t="s">
        <v>16</v>
      </c>
      <c r="B48" s="45"/>
      <c r="C48" s="56"/>
      <c r="D48" s="9"/>
      <c r="E48" s="9"/>
      <c r="F48" s="9"/>
      <c r="G48" s="9"/>
      <c r="H48" s="9"/>
      <c r="I48" s="57"/>
      <c r="J48" s="67"/>
      <c r="K48" s="6"/>
      <c r="L48" s="6"/>
      <c r="M48" s="6"/>
      <c r="N48" s="6"/>
      <c r="O48" s="6"/>
      <c r="P48" s="6"/>
      <c r="Q48" s="65"/>
      <c r="R48" s="72"/>
      <c r="S48" s="57"/>
    </row>
    <row r="49" spans="1:19" ht="13.5" customHeight="1">
      <c r="A49" s="47" t="s">
        <v>34</v>
      </c>
      <c r="B49" s="45"/>
      <c r="C49" s="9">
        <v>42621786.72</v>
      </c>
      <c r="D49" s="9"/>
      <c r="E49" s="9">
        <v>506529811.53</v>
      </c>
      <c r="F49" s="9"/>
      <c r="G49" s="9">
        <v>335301308.7</v>
      </c>
      <c r="H49" s="9"/>
      <c r="I49" s="68">
        <f aca="true" t="shared" si="5" ref="I49:I55">C49/$C$69</f>
        <v>0.28192936653137884</v>
      </c>
      <c r="J49" s="67"/>
      <c r="K49" s="9">
        <v>55661457.45</v>
      </c>
      <c r="L49" s="9"/>
      <c r="M49" s="9">
        <v>619344876.04</v>
      </c>
      <c r="N49" s="9"/>
      <c r="O49" s="9">
        <v>502770491.57</v>
      </c>
      <c r="P49" s="9"/>
      <c r="Q49" s="68">
        <f aca="true" t="shared" si="6" ref="Q49:Q55">K49/$K$69</f>
        <v>0.31622212184666704</v>
      </c>
      <c r="R49" s="72"/>
      <c r="S49" s="57">
        <f aca="true" t="shared" si="7" ref="S49:S56">(K49-C49)/K49</f>
        <v>0.23426750443452507</v>
      </c>
    </row>
    <row r="50" spans="1:19" ht="13.5" customHeight="1">
      <c r="A50" s="47" t="s">
        <v>35</v>
      </c>
      <c r="B50" s="45"/>
      <c r="C50" s="9">
        <v>19889308.55</v>
      </c>
      <c r="D50" s="9"/>
      <c r="E50" s="9">
        <v>225953184.52</v>
      </c>
      <c r="F50" s="9"/>
      <c r="G50" s="9">
        <v>153533956.98</v>
      </c>
      <c r="H50" s="9"/>
      <c r="I50" s="68">
        <f t="shared" si="5"/>
        <v>0.13156135844529038</v>
      </c>
      <c r="J50" s="67"/>
      <c r="K50" s="9">
        <v>23903561.34</v>
      </c>
      <c r="L50" s="9"/>
      <c r="M50" s="9">
        <v>273988691.6</v>
      </c>
      <c r="N50" s="9"/>
      <c r="O50" s="9">
        <v>218229640.2</v>
      </c>
      <c r="P50" s="9"/>
      <c r="Q50" s="68">
        <f t="shared" si="6"/>
        <v>0.1358001610614808</v>
      </c>
      <c r="R50" s="72"/>
      <c r="S50" s="57">
        <f t="shared" si="7"/>
        <v>0.167935343729831</v>
      </c>
    </row>
    <row r="51" spans="1:19" ht="13.5" customHeight="1">
      <c r="A51" s="47" t="s">
        <v>36</v>
      </c>
      <c r="B51" s="45"/>
      <c r="C51" s="9">
        <v>1299154.45</v>
      </c>
      <c r="D51" s="9"/>
      <c r="E51" s="9">
        <v>55165062.49</v>
      </c>
      <c r="F51" s="9"/>
      <c r="G51" s="9">
        <v>21000000</v>
      </c>
      <c r="H51" s="9"/>
      <c r="I51" s="68">
        <f t="shared" si="5"/>
        <v>0.008593487493171001</v>
      </c>
      <c r="J51" s="67"/>
      <c r="K51" s="9">
        <v>1021981.91</v>
      </c>
      <c r="L51" s="9"/>
      <c r="M51" s="9">
        <v>46679676.31</v>
      </c>
      <c r="N51" s="9"/>
      <c r="O51" s="9">
        <v>30003099.84</v>
      </c>
      <c r="P51" s="9"/>
      <c r="Q51" s="68">
        <f t="shared" si="6"/>
        <v>0.005806051491903748</v>
      </c>
      <c r="R51" s="72"/>
      <c r="S51" s="57">
        <f t="shared" si="7"/>
        <v>-0.2712108084183211</v>
      </c>
    </row>
    <row r="52" spans="1:19" ht="13.5" customHeight="1">
      <c r="A52" s="47" t="s">
        <v>23</v>
      </c>
      <c r="B52" s="45"/>
      <c r="C52" s="9">
        <v>25553875.23</v>
      </c>
      <c r="D52" s="9"/>
      <c r="E52" s="9">
        <v>67578599.14</v>
      </c>
      <c r="F52" s="9"/>
      <c r="G52" s="9">
        <v>0</v>
      </c>
      <c r="H52" s="9"/>
      <c r="I52" s="68">
        <f>C52/$C$69</f>
        <v>0.16903063926776163</v>
      </c>
      <c r="J52" s="67"/>
      <c r="K52" s="9">
        <v>0</v>
      </c>
      <c r="L52" s="9"/>
      <c r="M52" s="9">
        <v>40823736.15</v>
      </c>
      <c r="N52" s="9"/>
      <c r="O52" s="9">
        <v>0</v>
      </c>
      <c r="P52" s="9"/>
      <c r="Q52" s="68">
        <f>K52/$K$69</f>
        <v>0</v>
      </c>
      <c r="R52" s="72"/>
      <c r="S52" s="57">
        <v>0</v>
      </c>
    </row>
    <row r="53" spans="1:19" ht="13.5" customHeight="1">
      <c r="A53" s="47" t="s">
        <v>43</v>
      </c>
      <c r="B53" s="45"/>
      <c r="C53" s="9">
        <v>7634436.07</v>
      </c>
      <c r="D53" s="9"/>
      <c r="E53" s="9">
        <v>105881214.05</v>
      </c>
      <c r="F53" s="9"/>
      <c r="G53" s="9">
        <v>76315673</v>
      </c>
      <c r="H53" s="9"/>
      <c r="I53" s="68">
        <f t="shared" si="5"/>
        <v>0.050499331226520894</v>
      </c>
      <c r="J53" s="67"/>
      <c r="K53" s="9">
        <v>25563330.58</v>
      </c>
      <c r="L53" s="9"/>
      <c r="M53" s="9">
        <v>156979106.57</v>
      </c>
      <c r="N53" s="9"/>
      <c r="O53" s="9">
        <v>108484213.31</v>
      </c>
      <c r="P53" s="9"/>
      <c r="Q53" s="68">
        <f t="shared" si="6"/>
        <v>0.14522958987800252</v>
      </c>
      <c r="R53" s="72"/>
      <c r="S53" s="57">
        <f t="shared" si="7"/>
        <v>0.7013520579367323</v>
      </c>
    </row>
    <row r="54" spans="1:19" ht="13.5" customHeight="1">
      <c r="A54" s="47" t="s">
        <v>37</v>
      </c>
      <c r="B54" s="45"/>
      <c r="C54" s="9">
        <v>18854.13</v>
      </c>
      <c r="D54" s="9">
        <v>9485.48</v>
      </c>
      <c r="E54" s="9">
        <v>5242782.79</v>
      </c>
      <c r="F54" s="9"/>
      <c r="G54" s="9">
        <v>5148606</v>
      </c>
      <c r="H54" s="9"/>
      <c r="I54" s="68">
        <f t="shared" si="5"/>
        <v>0.00012471398635444784</v>
      </c>
      <c r="J54" s="66"/>
      <c r="K54" s="9">
        <v>25206.92</v>
      </c>
      <c r="L54" s="9">
        <v>9485.48</v>
      </c>
      <c r="M54" s="9">
        <v>5670237.41</v>
      </c>
      <c r="N54" s="9"/>
      <c r="O54" s="9">
        <v>5307722.1</v>
      </c>
      <c r="P54" s="9"/>
      <c r="Q54" s="68">
        <f t="shared" si="6"/>
        <v>0.000143204761297877</v>
      </c>
      <c r="R54" s="72"/>
      <c r="S54" s="57">
        <f t="shared" si="7"/>
        <v>0.2520256342306001</v>
      </c>
    </row>
    <row r="55" spans="1:19" ht="13.5" customHeight="1">
      <c r="A55" s="47" t="s">
        <v>38</v>
      </c>
      <c r="B55" s="45"/>
      <c r="C55" s="10">
        <v>5688416.11</v>
      </c>
      <c r="D55" s="9"/>
      <c r="E55" s="10">
        <v>62578233.57</v>
      </c>
      <c r="F55" s="9"/>
      <c r="G55" s="10">
        <v>60890863</v>
      </c>
      <c r="H55" s="9"/>
      <c r="I55" s="69">
        <f t="shared" si="5"/>
        <v>0.037627037106509886</v>
      </c>
      <c r="J55" s="66"/>
      <c r="K55" s="10">
        <v>5729210.51</v>
      </c>
      <c r="L55" s="9"/>
      <c r="M55" s="10">
        <v>63283290.86</v>
      </c>
      <c r="N55" s="9"/>
      <c r="O55" s="10">
        <v>64421702.29</v>
      </c>
      <c r="P55" s="9"/>
      <c r="Q55" s="69">
        <f t="shared" si="6"/>
        <v>0.032548610600177975</v>
      </c>
      <c r="R55" s="72"/>
      <c r="S55" s="57">
        <f t="shared" si="7"/>
        <v>0.007120422600774612</v>
      </c>
    </row>
    <row r="56" spans="1:19" ht="13.5" customHeight="1">
      <c r="A56" s="47"/>
      <c r="B56" s="45"/>
      <c r="C56" s="9">
        <f>SUM(C49:C55)</f>
        <v>102705831.26</v>
      </c>
      <c r="D56" s="9"/>
      <c r="E56" s="9">
        <f>SUM(E49:E55)</f>
        <v>1028928888.0899999</v>
      </c>
      <c r="F56" s="9"/>
      <c r="G56" s="9">
        <f>SUM(G49:G55)</f>
        <v>652190407.68</v>
      </c>
      <c r="H56" s="9"/>
      <c r="I56" s="68">
        <f>SUM(I49:I55)</f>
        <v>0.6793659340569873</v>
      </c>
      <c r="J56" s="67"/>
      <c r="K56" s="9">
        <f>SUM(K49:K55)</f>
        <v>111904748.71000001</v>
      </c>
      <c r="L56" s="9"/>
      <c r="M56" s="9">
        <f>SUM(M49:M55)</f>
        <v>1206769614.94</v>
      </c>
      <c r="N56" s="9"/>
      <c r="O56" s="9">
        <f>SUM(O49:O55)</f>
        <v>929216869.3100001</v>
      </c>
      <c r="P56" s="9"/>
      <c r="Q56" s="68">
        <f>SUM(Q49:Q55)</f>
        <v>0.6357497396395301</v>
      </c>
      <c r="R56" s="72"/>
      <c r="S56" s="57">
        <f t="shared" si="7"/>
        <v>0.0822031017990032</v>
      </c>
    </row>
    <row r="57" spans="1:19" ht="13.5" customHeight="1" thickBot="1">
      <c r="A57" s="39"/>
      <c r="B57" s="40"/>
      <c r="C57" s="39"/>
      <c r="D57" s="12"/>
      <c r="E57" s="12"/>
      <c r="F57" s="12"/>
      <c r="G57" s="12"/>
      <c r="H57" s="12"/>
      <c r="I57" s="55"/>
      <c r="J57" s="67"/>
      <c r="K57" s="6"/>
      <c r="L57" s="6"/>
      <c r="M57" s="6"/>
      <c r="N57" s="6"/>
      <c r="O57" s="6"/>
      <c r="P57" s="6"/>
      <c r="Q57" s="65"/>
      <c r="R57" s="72"/>
      <c r="S57" s="55"/>
    </row>
    <row r="58" spans="1:19" s="6" customFormat="1" ht="34.5" customHeight="1" thickBot="1">
      <c r="A58" s="107" t="s">
        <v>33</v>
      </c>
      <c r="B58" s="108"/>
      <c r="C58" s="30">
        <f>C56</f>
        <v>102705831.26</v>
      </c>
      <c r="D58" s="30"/>
      <c r="E58" s="30">
        <f>E56</f>
        <v>1028928888.0899999</v>
      </c>
      <c r="F58" s="30"/>
      <c r="G58" s="30">
        <f>G56</f>
        <v>652190407.68</v>
      </c>
      <c r="H58" s="30"/>
      <c r="I58" s="73">
        <f>I56</f>
        <v>0.6793659340569873</v>
      </c>
      <c r="J58" s="33"/>
      <c r="K58" s="30">
        <f>K56</f>
        <v>111904748.71000001</v>
      </c>
      <c r="L58" s="30"/>
      <c r="M58" s="30">
        <f>M56</f>
        <v>1206769614.94</v>
      </c>
      <c r="N58" s="30"/>
      <c r="O58" s="30">
        <f>O56</f>
        <v>929216869.3100001</v>
      </c>
      <c r="P58" s="30"/>
      <c r="Q58" s="73">
        <f>Q56</f>
        <v>0.6357497396395301</v>
      </c>
      <c r="R58" s="33"/>
      <c r="S58" s="31">
        <f>(K58-C58)/K58</f>
        <v>0.0822031017990032</v>
      </c>
    </row>
    <row r="59" spans="1:19" s="6" customFormat="1" ht="13.5" customHeight="1" thickBot="1">
      <c r="A59" s="47"/>
      <c r="B59" s="45"/>
      <c r="C59" s="56"/>
      <c r="D59" s="9"/>
      <c r="E59" s="9"/>
      <c r="F59" s="9"/>
      <c r="G59" s="9"/>
      <c r="H59" s="9"/>
      <c r="I59" s="57"/>
      <c r="J59" s="66"/>
      <c r="Q59" s="65"/>
      <c r="R59" s="72"/>
      <c r="S59" s="57"/>
    </row>
    <row r="60" spans="1:19" s="6" customFormat="1" ht="13.5" customHeight="1" thickBot="1">
      <c r="A60" s="96" t="s">
        <v>39</v>
      </c>
      <c r="B60" s="97"/>
      <c r="C60" s="91"/>
      <c r="D60" s="92"/>
      <c r="E60" s="92"/>
      <c r="F60" s="92"/>
      <c r="G60" s="92"/>
      <c r="H60" s="92"/>
      <c r="I60" s="93"/>
      <c r="J60" s="95"/>
      <c r="K60" s="90"/>
      <c r="L60" s="90"/>
      <c r="M60" s="90"/>
      <c r="N60" s="90"/>
      <c r="O60" s="90"/>
      <c r="P60" s="90"/>
      <c r="Q60" s="98"/>
      <c r="R60" s="95"/>
      <c r="S60" s="93"/>
    </row>
    <row r="61" spans="1:19" s="6" customFormat="1" ht="13.5" customHeight="1">
      <c r="A61" s="48"/>
      <c r="B61" s="49"/>
      <c r="C61" s="59"/>
      <c r="D61" s="13"/>
      <c r="E61" s="13"/>
      <c r="F61" s="13"/>
      <c r="G61" s="13"/>
      <c r="H61" s="13"/>
      <c r="I61" s="60"/>
      <c r="J61" s="66"/>
      <c r="K61" s="1"/>
      <c r="L61" s="1"/>
      <c r="M61" s="1"/>
      <c r="N61" s="1"/>
      <c r="O61" s="1"/>
      <c r="P61" s="1"/>
      <c r="Q61" s="70"/>
      <c r="R61" s="66"/>
      <c r="S61" s="60"/>
    </row>
    <row r="62" spans="1:19" s="6" customFormat="1" ht="13.5" customHeight="1">
      <c r="A62" s="42" t="s">
        <v>40</v>
      </c>
      <c r="B62" s="45"/>
      <c r="C62" s="56"/>
      <c r="D62" s="9"/>
      <c r="E62" s="9"/>
      <c r="F62" s="9"/>
      <c r="G62" s="9"/>
      <c r="H62" s="9"/>
      <c r="I62" s="57"/>
      <c r="J62" s="66"/>
      <c r="K62" s="1"/>
      <c r="L62" s="1"/>
      <c r="M62" s="1"/>
      <c r="N62" s="1"/>
      <c r="O62" s="1"/>
      <c r="P62" s="1"/>
      <c r="Q62" s="70"/>
      <c r="R62" s="66"/>
      <c r="S62" s="57"/>
    </row>
    <row r="63" spans="1:19" s="6" customFormat="1" ht="13.5" customHeight="1">
      <c r="A63" s="47" t="s">
        <v>20</v>
      </c>
      <c r="B63" s="45"/>
      <c r="C63" s="10">
        <v>11237.55</v>
      </c>
      <c r="D63" s="9"/>
      <c r="E63" s="10">
        <v>3384947.75</v>
      </c>
      <c r="F63" s="9"/>
      <c r="G63" s="10">
        <v>0</v>
      </c>
      <c r="H63" s="9"/>
      <c r="I63" s="69">
        <f>C63/$C$69</f>
        <v>7.433276726942189E-05</v>
      </c>
      <c r="J63" s="66"/>
      <c r="K63" s="10">
        <v>2156.52</v>
      </c>
      <c r="L63" s="9"/>
      <c r="M63" s="10">
        <v>1050190.67</v>
      </c>
      <c r="N63" s="9"/>
      <c r="O63" s="10">
        <v>2808978.17</v>
      </c>
      <c r="P63" s="9"/>
      <c r="Q63" s="69">
        <f>K63/$K$69</f>
        <v>1.2251553614408175E-05</v>
      </c>
      <c r="R63" s="66"/>
      <c r="S63" s="58">
        <f>(K63-C63)/K63</f>
        <v>-4.210964887874909</v>
      </c>
    </row>
    <row r="64" spans="1:19" s="6" customFormat="1" ht="13.5" customHeight="1">
      <c r="A64" s="48"/>
      <c r="B64" s="49"/>
      <c r="C64" s="9">
        <f>SUM(C63:C63)</f>
        <v>11237.55</v>
      </c>
      <c r="D64" s="9"/>
      <c r="E64" s="9">
        <f>SUM(E63:E63)</f>
        <v>3384947.75</v>
      </c>
      <c r="F64" s="9"/>
      <c r="G64" s="9">
        <f>SUM(G63:G63)</f>
        <v>0</v>
      </c>
      <c r="H64" s="9"/>
      <c r="I64" s="68">
        <f>SUM(I63)</f>
        <v>7.433276726942189E-05</v>
      </c>
      <c r="J64" s="66"/>
      <c r="K64" s="9">
        <f>SUM(K63:K63)</f>
        <v>2156.52</v>
      </c>
      <c r="L64" s="9"/>
      <c r="M64" s="9">
        <f>SUM(M63:M63)</f>
        <v>1050190.67</v>
      </c>
      <c r="N64" s="9"/>
      <c r="O64" s="9">
        <f>SUM(O63:O63)</f>
        <v>2808978.17</v>
      </c>
      <c r="P64" s="9"/>
      <c r="Q64" s="68">
        <f>SUM(Q63)</f>
        <v>1.2251553614408175E-05</v>
      </c>
      <c r="R64" s="66"/>
      <c r="S64" s="57">
        <f>(K64-C64)/K64</f>
        <v>-4.210964887874909</v>
      </c>
    </row>
    <row r="65" spans="1:19" s="1" customFormat="1" ht="13.5" customHeight="1" thickBot="1">
      <c r="A65" s="47"/>
      <c r="B65" s="49"/>
      <c r="C65" s="59"/>
      <c r="D65" s="13"/>
      <c r="E65" s="13"/>
      <c r="F65" s="13"/>
      <c r="G65" s="13"/>
      <c r="H65" s="13"/>
      <c r="I65" s="60"/>
      <c r="J65" s="66"/>
      <c r="Q65" s="70"/>
      <c r="R65" s="66"/>
      <c r="S65" s="60"/>
    </row>
    <row r="66" spans="1:19" ht="13.5" customHeight="1" thickBot="1">
      <c r="A66" s="27" t="s">
        <v>41</v>
      </c>
      <c r="B66" s="28"/>
      <c r="C66" s="29">
        <f>C64</f>
        <v>11237.55</v>
      </c>
      <c r="D66" s="74"/>
      <c r="E66" s="30">
        <f>E64</f>
        <v>3384947.75</v>
      </c>
      <c r="F66" s="30"/>
      <c r="G66" s="30">
        <f>G64</f>
        <v>0</v>
      </c>
      <c r="H66" s="74"/>
      <c r="I66" s="73">
        <f>I64</f>
        <v>7.433276726942189E-05</v>
      </c>
      <c r="J66" s="75"/>
      <c r="K66" s="30">
        <f>K64</f>
        <v>2156.52</v>
      </c>
      <c r="L66" s="74"/>
      <c r="M66" s="30">
        <f>M64</f>
        <v>1050190.67</v>
      </c>
      <c r="N66" s="30"/>
      <c r="O66" s="30">
        <f>O64</f>
        <v>2808978.17</v>
      </c>
      <c r="P66" s="74"/>
      <c r="Q66" s="73">
        <f>Q64</f>
        <v>1.2251553614408175E-05</v>
      </c>
      <c r="R66" s="33"/>
      <c r="S66" s="31">
        <f>(K66-C66)/K66</f>
        <v>-4.210964887874909</v>
      </c>
    </row>
    <row r="67" spans="1:19" s="6" customFormat="1" ht="13.5" customHeight="1">
      <c r="A67" s="46"/>
      <c r="B67" s="45"/>
      <c r="C67" s="56"/>
      <c r="D67" s="9"/>
      <c r="E67" s="9"/>
      <c r="F67" s="9"/>
      <c r="G67" s="9"/>
      <c r="H67" s="9"/>
      <c r="I67" s="57"/>
      <c r="J67" s="67"/>
      <c r="Q67" s="65"/>
      <c r="R67" s="72"/>
      <c r="S67" s="57"/>
    </row>
    <row r="68" spans="1:19" ht="13.5" customHeight="1" thickBot="1">
      <c r="A68" s="46"/>
      <c r="B68" s="45"/>
      <c r="C68" s="56"/>
      <c r="D68" s="9"/>
      <c r="E68" s="9"/>
      <c r="F68" s="9"/>
      <c r="G68" s="9"/>
      <c r="H68" s="9"/>
      <c r="I68" s="57"/>
      <c r="J68" s="67"/>
      <c r="K68" s="6"/>
      <c r="L68" s="6"/>
      <c r="M68" s="6"/>
      <c r="N68" s="6"/>
      <c r="O68" s="6"/>
      <c r="P68" s="6"/>
      <c r="Q68" s="65"/>
      <c r="R68" s="72"/>
      <c r="S68" s="57"/>
    </row>
    <row r="69" spans="1:19" s="17" customFormat="1" ht="20.25" thickBot="1">
      <c r="A69" s="34" t="s">
        <v>18</v>
      </c>
      <c r="B69" s="35"/>
      <c r="C69" s="76">
        <f>C44+C58+C66</f>
        <v>151178953.95000002</v>
      </c>
      <c r="D69" s="77"/>
      <c r="E69" s="77">
        <f>E44+E58+E66</f>
        <v>2028614047.84</v>
      </c>
      <c r="F69" s="77"/>
      <c r="G69" s="77">
        <f>G44+G58+G66</f>
        <v>1491148820.0299997</v>
      </c>
      <c r="H69" s="77"/>
      <c r="I69" s="78">
        <f>I44+I58+I66</f>
        <v>1</v>
      </c>
      <c r="J69" s="79"/>
      <c r="K69" s="77">
        <f>K44+K58+K66</f>
        <v>176020125.11</v>
      </c>
      <c r="L69" s="77"/>
      <c r="M69" s="77">
        <f>M44+M58+M66</f>
        <v>2504219280.04</v>
      </c>
      <c r="N69" s="77"/>
      <c r="O69" s="77">
        <f>O44+O58+O66</f>
        <v>1997350658.2800002</v>
      </c>
      <c r="P69" s="77"/>
      <c r="Q69" s="78">
        <f>Q44+Q58+Q66</f>
        <v>0.9999999999999999</v>
      </c>
      <c r="R69" s="33"/>
      <c r="S69" s="78">
        <f>(K69-C69)/K69</f>
        <v>0.1411268804886716</v>
      </c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s="17" customFormat="1" ht="13.5" customHeight="1">
      <c r="A71" s="11"/>
      <c r="B71" s="16"/>
      <c r="C71" s="13"/>
      <c r="D71" s="13"/>
      <c r="E71" s="13"/>
      <c r="F71" s="13"/>
      <c r="G71" s="13"/>
      <c r="H71" s="13"/>
      <c r="I71" s="14"/>
      <c r="J71" s="8"/>
    </row>
    <row r="72" spans="1:10" ht="13.5" customHeight="1">
      <c r="A72" s="4"/>
      <c r="B72" s="4"/>
      <c r="C72" s="4"/>
      <c r="D72" s="4"/>
      <c r="E72" s="4"/>
      <c r="F72" s="4"/>
      <c r="G72" s="4"/>
      <c r="H72" s="4"/>
      <c r="I72" s="7"/>
      <c r="J72" s="15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8"/>
    </row>
    <row r="75" spans="1:10" ht="13.5" customHeight="1">
      <c r="A75" s="18"/>
      <c r="B75" s="18"/>
      <c r="C75" s="19"/>
      <c r="D75" s="19"/>
      <c r="E75" s="19"/>
      <c r="F75" s="19"/>
      <c r="G75" s="20"/>
      <c r="H75" s="20"/>
      <c r="I75" s="21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1:10" ht="13.5" customHeight="1">
      <c r="A77" s="22"/>
      <c r="B77" s="23"/>
      <c r="C77" s="24"/>
      <c r="D77" s="24"/>
      <c r="G77" s="22"/>
      <c r="H77" s="22"/>
      <c r="I77" s="25"/>
      <c r="J77" s="1"/>
    </row>
    <row r="78" spans="3:10" ht="13.5" customHeight="1">
      <c r="C78" s="24"/>
      <c r="D78" s="24"/>
      <c r="J78" s="1"/>
    </row>
    <row r="79" ht="13.5" customHeight="1">
      <c r="J79" s="1"/>
    </row>
    <row r="80" spans="3:10" ht="13.5" customHeight="1">
      <c r="C80" s="24"/>
      <c r="D80" s="24"/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spans="2:10" ht="13.5" customHeight="1">
      <c r="B87" s="23"/>
      <c r="J87" s="1"/>
    </row>
    <row r="88" spans="2:10" ht="13.5" customHeight="1">
      <c r="B88" s="23"/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</sheetData>
  <sheetProtection/>
  <mergeCells count="6">
    <mergeCell ref="A58:B58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2017-11-10T18:19:19Z</cp:lastPrinted>
  <dcterms:created xsi:type="dcterms:W3CDTF">2009-02-19T19:53:26Z</dcterms:created>
  <dcterms:modified xsi:type="dcterms:W3CDTF">2017-12-12T18:46:40Z</dcterms:modified>
  <cp:category/>
  <cp:version/>
  <cp:contentType/>
  <cp:contentStatus/>
</cp:coreProperties>
</file>