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2017'!$A$8:$J$78</definedName>
    <definedName name="A_impresión_IM">#REF!</definedName>
    <definedName name="_xlnm.Print_Area" localSheetId="0">'FEBRERO 2017'!$A$1:$S$71</definedName>
    <definedName name="TOTALA" localSheetId="0">'FEBRERO 2017'!$E$71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<sst xmlns="http://schemas.openxmlformats.org/spreadsheetml/2006/main" count="55" uniqueCount="51">
  <si>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</si>
  <si>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</si>
  <si>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</si>
  <si>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</si>
  <si>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</si>
  <si>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</si>
  <si>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</si>
  <si>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</si>
  <si>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</si>
  <si>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</si>
  <si>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</si>
  <si>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</si>
  <si>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</si>
  <si>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</si>
  <si>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</si>
  <si>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</si>
  <si>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</si>
  <si>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</si>
  <si>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</si>
  <si>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</si>
  <si>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</si>
  <si>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</si>
  <si>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</si>
  <si>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</si>
  <si>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</si>
  <si>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</si>
  <si>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</si>
  <si>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</si>
  <si>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</si>
  <si>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</si>
  <si>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</si>
  <si>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</si>
  <si>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</si>
  <si>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</si>
  <si>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</si>
  <si>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</si>
  <si>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</si>
  <si>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</si>
  <si>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</si>
  <si>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</si>
  <si>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</si>
  <si>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</si>
  <si>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</si>
  <si>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</si>
  <si>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JUEGOS PERMITIDOS</t>
  </si>
  <si>
    <t>FIDEICOMISO VALLE ORIENTE</t>
  </si>
  <si>
    <t>NOVIEMBRE</t>
  </si>
  <si>
    <t>COMPARATIVO MES NOVIEMBRE DE  2017 VS MES DE NOVIEMBRE 2018</t>
  </si>
  <si>
    <t>2018 VS 2017</t>
  </si>
  <si>
    <t>GASTOS DE EJECUCIÓN</t>
  </si>
  <si>
    <t>DERECHOS POR COOP OBRAS PUBLICAS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</si>
</sst>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3"/>
  <sheetViews>
    <sheetView showGridLines="0" tabSelected="1" zoomScale="75" zoomScaleNormal="75" zoomScalePageLayoutView="0" workbookViewId="0" topLeftCell="A1">
      <selection activeCell="C5" sqref="C5:S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47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2017</v>
      </c>
      <c r="D7" s="109"/>
      <c r="E7" s="109"/>
      <c r="F7" s="109"/>
      <c r="G7" s="109"/>
      <c r="H7" s="109"/>
      <c r="I7" s="110"/>
      <c r="J7" s="61"/>
      <c r="K7" s="109">
        <v>2018</v>
      </c>
      <c r="L7" s="109"/>
      <c r="M7" s="109"/>
      <c r="N7" s="109"/>
      <c r="O7" s="109"/>
      <c r="P7" s="109"/>
      <c r="Q7" s="110"/>
      <c r="R7" s="71"/>
      <c r="S7" s="100" t="str">
        <f>C9</f>
        <v>NOVIEMBRE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46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NOVIEMBRE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48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33113946.58</v>
      </c>
      <c r="D13" s="9"/>
      <c r="E13" s="9">
        <v>399056558.13</v>
      </c>
      <c r="F13" s="9"/>
      <c r="G13" s="9">
        <v>237275390.07</v>
      </c>
      <c r="H13" s="9"/>
      <c r="I13" s="68">
        <f>C13/$C$71</f>
        <v>0.18812591240703402</v>
      </c>
      <c r="J13" s="67"/>
      <c r="K13" s="9">
        <v>39642033.1</v>
      </c>
      <c r="L13" s="9"/>
      <c r="M13" s="9">
        <v>461497723.04</v>
      </c>
      <c r="N13" s="9"/>
      <c r="O13" s="9">
        <v>287539890.73</v>
      </c>
      <c r="P13" s="9"/>
      <c r="Q13" s="68">
        <f>K13/$K$71</f>
        <v>0.25399450426369613</v>
      </c>
      <c r="R13" s="72"/>
      <c r="S13" s="57">
        <f>(K13-C13)/K13</f>
        <v>0.16467587581929552</v>
      </c>
    </row>
    <row r="14" spans="1:19" ht="13.5" customHeight="1">
      <c r="A14" s="44" t="s">
        <v>6</v>
      </c>
      <c r="B14" s="45"/>
      <c r="C14" s="9">
        <v>7878935</v>
      </c>
      <c r="D14" s="9"/>
      <c r="E14" s="9">
        <f>629679995+C14</f>
        <v>637558930</v>
      </c>
      <c r="F14" s="9"/>
      <c r="G14" s="9">
        <v>675511141.96</v>
      </c>
      <c r="H14" s="9"/>
      <c r="I14" s="68">
        <f>C14/$C$71</f>
        <v>0.04476155785568446</v>
      </c>
      <c r="J14" s="67"/>
      <c r="K14" s="9">
        <v>6907032</v>
      </c>
      <c r="L14" s="9"/>
      <c r="M14" s="9">
        <f>637558930+K14</f>
        <v>644465962</v>
      </c>
      <c r="N14" s="9"/>
      <c r="O14" s="9">
        <v>664783569</v>
      </c>
      <c r="P14" s="9"/>
      <c r="Q14" s="68">
        <f>K14/$K$71</f>
        <v>0.044254747589459166</v>
      </c>
      <c r="R14" s="72"/>
      <c r="S14" s="57">
        <f>(K14-C14)/K14</f>
        <v>-0.1407121032594029</v>
      </c>
    </row>
    <row r="15" spans="1:19" ht="13.5" customHeight="1">
      <c r="A15" s="44" t="s">
        <v>7</v>
      </c>
      <c r="B15" s="45"/>
      <c r="C15" s="9">
        <v>60109.77</v>
      </c>
      <c r="D15" s="9"/>
      <c r="E15" s="9">
        <v>842609.84</v>
      </c>
      <c r="F15" s="9"/>
      <c r="G15" s="9">
        <v>774815.89</v>
      </c>
      <c r="H15" s="9"/>
      <c r="I15" s="99">
        <f>C15/$C$71</f>
        <v>0.00034149373583446064</v>
      </c>
      <c r="J15" s="67"/>
      <c r="K15" s="9">
        <v>93148.17</v>
      </c>
      <c r="L15" s="9"/>
      <c r="M15" s="9">
        <v>1051147.66</v>
      </c>
      <c r="N15" s="9"/>
      <c r="O15" s="9">
        <v>1052264</v>
      </c>
      <c r="P15" s="9"/>
      <c r="Q15" s="99">
        <f>K15/$K$71</f>
        <v>0.00059681911880096</v>
      </c>
      <c r="R15" s="72"/>
      <c r="S15" s="57">
        <f>(K15-C15)/K15</f>
        <v>0.35468651719083694</v>
      </c>
    </row>
    <row r="16" spans="1:19" ht="13.5" customHeight="1">
      <c r="A16" s="44" t="s">
        <v>44</v>
      </c>
      <c r="B16" s="45"/>
      <c r="C16" s="9">
        <v>0</v>
      </c>
      <c r="D16" s="9"/>
      <c r="E16" s="9">
        <v>0</v>
      </c>
      <c r="F16" s="9"/>
      <c r="G16" s="9">
        <v>34600</v>
      </c>
      <c r="H16" s="9"/>
      <c r="I16" s="99">
        <f>C16/$C$71</f>
        <v>0</v>
      </c>
      <c r="J16" s="67"/>
      <c r="K16" s="9">
        <v>0</v>
      </c>
      <c r="L16" s="9"/>
      <c r="M16" s="9">
        <v>0</v>
      </c>
      <c r="N16" s="9"/>
      <c r="O16" s="9">
        <v>15000</v>
      </c>
      <c r="P16" s="9"/>
      <c r="Q16" s="99">
        <f>K16/$K$71</f>
        <v>0</v>
      </c>
      <c r="R16" s="72"/>
      <c r="S16" s="57">
        <v>0</v>
      </c>
    </row>
    <row r="17" spans="1:19" ht="13.5" customHeight="1">
      <c r="A17" s="44" t="s">
        <v>45</v>
      </c>
      <c r="B17" s="45"/>
      <c r="C17" s="9">
        <v>0</v>
      </c>
      <c r="D17" s="9"/>
      <c r="E17" s="9">
        <v>170388.24</v>
      </c>
      <c r="F17" s="9"/>
      <c r="G17" s="9">
        <v>0</v>
      </c>
      <c r="H17" s="9"/>
      <c r="I17" s="99">
        <f>C17/$C$71</f>
        <v>0</v>
      </c>
      <c r="J17" s="67"/>
      <c r="K17" s="9">
        <v>0</v>
      </c>
      <c r="L17" s="9"/>
      <c r="M17" s="9">
        <v>0</v>
      </c>
      <c r="N17" s="9"/>
      <c r="O17" s="9">
        <v>0</v>
      </c>
      <c r="P17" s="9"/>
      <c r="Q17" s="99">
        <f>K17/$K$71</f>
        <v>0</v>
      </c>
      <c r="R17" s="72"/>
      <c r="S17" s="57">
        <v>0</v>
      </c>
    </row>
    <row r="18" spans="1:19" ht="13.5" customHeight="1">
      <c r="A18" s="44" t="s">
        <v>43</v>
      </c>
      <c r="B18" s="45"/>
      <c r="C18" s="9">
        <v>0</v>
      </c>
      <c r="D18" s="9"/>
      <c r="E18" s="9">
        <v>919</v>
      </c>
      <c r="F18" s="9"/>
      <c r="G18" s="9">
        <v>0</v>
      </c>
      <c r="H18" s="9"/>
      <c r="I18" s="99">
        <f>C18/$C$71</f>
        <v>0</v>
      </c>
      <c r="J18" s="67"/>
      <c r="K18" s="9">
        <v>518.98</v>
      </c>
      <c r="L18" s="9"/>
      <c r="M18" s="9">
        <v>6374.07</v>
      </c>
      <c r="N18" s="9"/>
      <c r="O18" s="9">
        <v>5288951</v>
      </c>
      <c r="P18" s="9"/>
      <c r="Q18" s="99">
        <f>K18/$K$71</f>
        <v>3.3252095696063835E-06</v>
      </c>
      <c r="R18" s="72"/>
      <c r="S18" s="57">
        <f>(K18-C18)/K18</f>
        <v>1</v>
      </c>
    </row>
    <row r="19" spans="1:19" ht="13.5" customHeight="1">
      <c r="A19" s="44" t="s">
        <v>49</v>
      </c>
      <c r="B19" s="45"/>
      <c r="C19" s="10">
        <v>0</v>
      </c>
      <c r="D19" s="9"/>
      <c r="E19" s="10">
        <v>0</v>
      </c>
      <c r="F19" s="9"/>
      <c r="G19" s="10">
        <v>0</v>
      </c>
      <c r="H19" s="9"/>
      <c r="I19" s="69">
        <f>C19/$C$71</f>
        <v>0</v>
      </c>
      <c r="J19" s="67"/>
      <c r="K19" s="10">
        <v>0</v>
      </c>
      <c r="L19" s="9"/>
      <c r="M19" s="10">
        <v>0</v>
      </c>
      <c r="N19" s="9"/>
      <c r="O19" s="10">
        <v>934884</v>
      </c>
      <c r="P19" s="9"/>
      <c r="Q19" s="69">
        <f>K19/$K$71</f>
        <v>0</v>
      </c>
      <c r="R19" s="72"/>
      <c r="S19" s="58">
        <v>0</v>
      </c>
    </row>
    <row r="20" spans="1:19" ht="13.5" customHeight="1">
      <c r="A20" s="39"/>
      <c r="B20" s="45"/>
      <c r="C20" s="9">
        <f>SUM(C13:C19)</f>
        <v>41052991.35</v>
      </c>
      <c r="D20" s="12"/>
      <c r="E20" s="9">
        <f>SUM(E13:E19)</f>
        <v>1037629405.21</v>
      </c>
      <c r="F20" s="9"/>
      <c r="G20" s="9">
        <f>SUM(G13:G19)</f>
        <v>913595947.92</v>
      </c>
      <c r="H20" s="9"/>
      <c r="I20" s="68">
        <f>SUM(I13:I19)</f>
        <v>0.23322896399855295</v>
      </c>
      <c r="J20" s="67"/>
      <c r="K20" s="9">
        <f>SUM(K13:K19)</f>
        <v>46642732.25</v>
      </c>
      <c r="L20" s="12"/>
      <c r="M20" s="9">
        <f>SUM(M13:M19)</f>
        <v>1107021206.77</v>
      </c>
      <c r="N20" s="9"/>
      <c r="O20" s="9">
        <f>SUM(O13:O19)</f>
        <v>959614558.73</v>
      </c>
      <c r="P20" s="9"/>
      <c r="Q20" s="68">
        <f>SUM(Q13:Q19)</f>
        <v>0.29884939618152584</v>
      </c>
      <c r="R20" s="72"/>
      <c r="S20" s="57">
        <f>(K20-C20)/K20</f>
        <v>0.11984162655908731</v>
      </c>
    </row>
    <row r="21" spans="1:19" ht="13.5" customHeight="1">
      <c r="A21" s="44"/>
      <c r="B21" s="45"/>
      <c r="C21" s="9"/>
      <c r="D21" s="9"/>
      <c r="E21" s="9"/>
      <c r="F21" s="9"/>
      <c r="G21" s="9"/>
      <c r="H21" s="9"/>
      <c r="I21" s="57"/>
      <c r="J21" s="67"/>
      <c r="K21" s="6"/>
      <c r="L21" s="6"/>
      <c r="M21" s="6"/>
      <c r="N21" s="6"/>
      <c r="O21" s="6"/>
      <c r="P21" s="6"/>
      <c r="Q21" s="65"/>
      <c r="R21" s="72"/>
      <c r="S21" s="57"/>
    </row>
    <row r="22" spans="1:19" ht="13.5" customHeight="1">
      <c r="A22" s="42" t="s">
        <v>30</v>
      </c>
      <c r="B22" s="45"/>
      <c r="C22" s="9"/>
      <c r="D22" s="9"/>
      <c r="E22" s="9"/>
      <c r="F22" s="9"/>
      <c r="G22" s="9"/>
      <c r="H22" s="9"/>
      <c r="I22" s="57"/>
      <c r="J22" s="67"/>
      <c r="K22" s="6"/>
      <c r="L22" s="6"/>
      <c r="M22" s="6"/>
      <c r="N22" s="6"/>
      <c r="O22" s="6"/>
      <c r="P22" s="6"/>
      <c r="Q22" s="65"/>
      <c r="R22" s="72"/>
      <c r="S22" s="57"/>
    </row>
    <row r="23" spans="1:19" ht="13.5" customHeight="1">
      <c r="A23" s="46" t="s">
        <v>26</v>
      </c>
      <c r="B23" s="45"/>
      <c r="C23" s="9">
        <v>0</v>
      </c>
      <c r="D23" s="9"/>
      <c r="E23" s="9">
        <v>8352359.6</v>
      </c>
      <c r="F23" s="9"/>
      <c r="G23" s="9">
        <v>18997275.47</v>
      </c>
      <c r="H23" s="9"/>
      <c r="I23" s="68">
        <f>C23/$C$71</f>
        <v>0</v>
      </c>
      <c r="J23" s="67"/>
      <c r="K23" s="9">
        <v>926170.2</v>
      </c>
      <c r="L23" s="9"/>
      <c r="M23" s="9">
        <v>14356725.03</v>
      </c>
      <c r="N23" s="9"/>
      <c r="O23" s="9">
        <v>13323530</v>
      </c>
      <c r="P23" s="9"/>
      <c r="Q23" s="68">
        <f>K23/$K$71</f>
        <v>0.005934159335859297</v>
      </c>
      <c r="R23" s="72"/>
      <c r="S23" s="57">
        <f>(K23-C23)/K23</f>
        <v>1</v>
      </c>
    </row>
    <row r="24" spans="1:19" s="6" customFormat="1" ht="13.5" customHeight="1">
      <c r="A24" s="46" t="s">
        <v>8</v>
      </c>
      <c r="B24" s="45"/>
      <c r="C24" s="9">
        <v>4884492.38</v>
      </c>
      <c r="D24" s="9"/>
      <c r="E24" s="9">
        <v>24000149.7</v>
      </c>
      <c r="F24" s="9"/>
      <c r="G24" s="9">
        <v>11131274.06</v>
      </c>
      <c r="H24" s="9"/>
      <c r="I24" s="68">
        <f>C24/$C$71</f>
        <v>0.027749624570201414</v>
      </c>
      <c r="J24" s="67"/>
      <c r="K24" s="9">
        <v>3298105.38</v>
      </c>
      <c r="L24" s="9"/>
      <c r="M24" s="9">
        <v>75647992.1</v>
      </c>
      <c r="N24" s="9"/>
      <c r="O24" s="9">
        <v>12751618</v>
      </c>
      <c r="P24" s="9"/>
      <c r="Q24" s="68">
        <f>K24/$K$71</f>
        <v>0.021131626596682527</v>
      </c>
      <c r="R24" s="72"/>
      <c r="S24" s="57">
        <f>(K24-C24)/K24</f>
        <v>-0.48099948825770994</v>
      </c>
    </row>
    <row r="25" spans="1:19" s="6" customFormat="1" ht="13.5" customHeight="1">
      <c r="A25" s="44" t="s">
        <v>10</v>
      </c>
      <c r="B25" s="45"/>
      <c r="C25" s="9">
        <v>3234928.88</v>
      </c>
      <c r="D25" s="9"/>
      <c r="E25" s="9">
        <v>32731777.34</v>
      </c>
      <c r="F25" s="9"/>
      <c r="G25" s="9">
        <v>30138154.45</v>
      </c>
      <c r="H25" s="9"/>
      <c r="I25" s="68">
        <f>C25/$C$71</f>
        <v>0.018378176266353834</v>
      </c>
      <c r="J25" s="67"/>
      <c r="K25" s="9">
        <v>2765543.36</v>
      </c>
      <c r="L25" s="9"/>
      <c r="M25" s="9">
        <v>35092848.48</v>
      </c>
      <c r="N25" s="9"/>
      <c r="O25" s="9">
        <v>31303387.9</v>
      </c>
      <c r="P25" s="9"/>
      <c r="Q25" s="68">
        <f>K25/$K$71</f>
        <v>0.017719394284622512</v>
      </c>
      <c r="R25" s="72"/>
      <c r="S25" s="57">
        <f>(K25-C25)/K25</f>
        <v>-0.16972632821059802</v>
      </c>
    </row>
    <row r="26" spans="1:19" s="6" customFormat="1" ht="13.5" customHeight="1">
      <c r="A26" s="46" t="s">
        <v>9</v>
      </c>
      <c r="B26" s="45"/>
      <c r="C26" s="9">
        <v>112822.29</v>
      </c>
      <c r="D26" s="9"/>
      <c r="E26" s="9">
        <f>11815323+C26</f>
        <v>11928145.29</v>
      </c>
      <c r="F26" s="9"/>
      <c r="G26" s="9">
        <v>7098346.88</v>
      </c>
      <c r="H26" s="9"/>
      <c r="I26" s="68">
        <f>C26/$C$71</f>
        <v>0.0006409624474939583</v>
      </c>
      <c r="J26" s="67"/>
      <c r="K26" s="9">
        <v>146692</v>
      </c>
      <c r="L26" s="9"/>
      <c r="M26" s="9">
        <f>11928145+K26</f>
        <v>12074837</v>
      </c>
      <c r="N26" s="9"/>
      <c r="O26" s="9">
        <v>10648607</v>
      </c>
      <c r="P26" s="9"/>
      <c r="Q26" s="68">
        <f>K26/$K$71</f>
        <v>0.0009398852406348984</v>
      </c>
      <c r="R26" s="72"/>
      <c r="S26" s="57">
        <f>(K26-C26)/K26</f>
        <v>0.23088995991601455</v>
      </c>
    </row>
    <row r="27" spans="1:19" s="6" customFormat="1" ht="13.5" customHeight="1">
      <c r="A27" s="47" t="s">
        <v>22</v>
      </c>
      <c r="B27" s="45"/>
      <c r="C27" s="9">
        <v>986151.81</v>
      </c>
      <c r="D27" s="9"/>
      <c r="E27" s="9">
        <v>16218604.58</v>
      </c>
      <c r="F27" s="9"/>
      <c r="G27" s="9">
        <v>12398555.79</v>
      </c>
      <c r="H27" s="9"/>
      <c r="I27" s="68">
        <f>C27/$C$71</f>
        <v>0.005602494664291932</v>
      </c>
      <c r="J27" s="67"/>
      <c r="K27" s="9">
        <v>708005.4</v>
      </c>
      <c r="L27" s="9"/>
      <c r="M27" s="9">
        <v>15465085</v>
      </c>
      <c r="N27" s="9"/>
      <c r="O27" s="9">
        <v>16512465.42</v>
      </c>
      <c r="P27" s="9"/>
      <c r="Q27" s="68">
        <f>K27/$K$71</f>
        <v>0.00453633344524451</v>
      </c>
      <c r="R27" s="72"/>
      <c r="S27" s="57">
        <f>(K27-C27)/K27</f>
        <v>-0.39285916463349013</v>
      </c>
    </row>
    <row r="28" spans="1:19" s="6" customFormat="1" ht="13.5" customHeight="1">
      <c r="A28" s="47" t="s">
        <v>50</v>
      </c>
      <c r="B28" s="45"/>
      <c r="C28" s="9">
        <v>0</v>
      </c>
      <c r="D28" s="9"/>
      <c r="E28" s="9">
        <v>0</v>
      </c>
      <c r="F28" s="9"/>
      <c r="G28" s="9">
        <v>0</v>
      </c>
      <c r="H28" s="9"/>
      <c r="I28" s="68">
        <f>C28/$C$71</f>
        <v>0</v>
      </c>
      <c r="J28" s="67"/>
      <c r="K28" s="9">
        <v>0</v>
      </c>
      <c r="L28" s="9"/>
      <c r="M28" s="9">
        <v>1911628.87</v>
      </c>
      <c r="N28" s="9"/>
      <c r="O28" s="9">
        <v>0</v>
      </c>
      <c r="P28" s="9"/>
      <c r="Q28" s="68">
        <f>K28/$K$71</f>
        <v>0</v>
      </c>
      <c r="R28" s="72"/>
      <c r="S28" s="57">
        <v>0</v>
      </c>
    </row>
    <row r="29" spans="1:19" s="6" customFormat="1" ht="13.5" customHeight="1">
      <c r="A29" s="44" t="s">
        <v>25</v>
      </c>
      <c r="B29" s="45"/>
      <c r="C29" s="9">
        <v>130</v>
      </c>
      <c r="D29" s="9"/>
      <c r="E29" s="9">
        <v>84144</v>
      </c>
      <c r="F29" s="9"/>
      <c r="G29" s="9">
        <v>0</v>
      </c>
      <c r="H29" s="9"/>
      <c r="I29" s="68">
        <f>C29/$C$71</f>
        <v>7.385519135820996E-07</v>
      </c>
      <c r="J29" s="67"/>
      <c r="K29" s="9">
        <v>0</v>
      </c>
      <c r="L29" s="9"/>
      <c r="M29" s="9">
        <v>12648.37</v>
      </c>
      <c r="N29" s="9"/>
      <c r="O29" s="9">
        <v>331716</v>
      </c>
      <c r="P29" s="9"/>
      <c r="Q29" s="68">
        <f>K29/$K$71</f>
        <v>0</v>
      </c>
      <c r="R29" s="72"/>
      <c r="S29" s="57">
        <v>0</v>
      </c>
    </row>
    <row r="30" spans="1:19" ht="13.5" customHeight="1">
      <c r="A30" s="44" t="s">
        <v>49</v>
      </c>
      <c r="B30" s="45"/>
      <c r="C30" s="9">
        <v>0</v>
      </c>
      <c r="D30" s="9"/>
      <c r="E30" s="9">
        <v>0</v>
      </c>
      <c r="F30" s="9"/>
      <c r="G30" s="9">
        <v>0</v>
      </c>
      <c r="H30" s="9"/>
      <c r="I30" s="68">
        <f>C30/$C$71</f>
        <v>0</v>
      </c>
      <c r="J30" s="67"/>
      <c r="K30" s="9">
        <v>0</v>
      </c>
      <c r="L30" s="9"/>
      <c r="M30" s="9">
        <v>0</v>
      </c>
      <c r="N30" s="9"/>
      <c r="O30" s="9">
        <v>146278</v>
      </c>
      <c r="P30" s="9"/>
      <c r="Q30" s="68">
        <f>K30/$K$71</f>
        <v>0</v>
      </c>
      <c r="R30" s="72"/>
      <c r="S30" s="58">
        <v>0</v>
      </c>
    </row>
    <row r="31" spans="1:19" s="6" customFormat="1" ht="13.5" customHeight="1">
      <c r="A31" s="44"/>
      <c r="B31" s="45"/>
      <c r="C31" s="102">
        <f>SUM(C23:C30)</f>
        <v>9218525.36</v>
      </c>
      <c r="D31" s="9"/>
      <c r="E31" s="102">
        <f>SUM(E23:E30)</f>
        <v>93315180.51</v>
      </c>
      <c r="F31" s="9"/>
      <c r="G31" s="102">
        <f>SUM(G23:G30)</f>
        <v>79763606.65</v>
      </c>
      <c r="H31" s="9"/>
      <c r="I31" s="103">
        <f>SUM(I23:I30)</f>
        <v>0.05237199650025473</v>
      </c>
      <c r="J31" s="67"/>
      <c r="K31" s="102">
        <f>SUM(K23:K30)</f>
        <v>7844516.34</v>
      </c>
      <c r="L31" s="9"/>
      <c r="M31" s="102">
        <f>SUM(M23:M30)</f>
        <v>154561764.85</v>
      </c>
      <c r="N31" s="9"/>
      <c r="O31" s="102">
        <f>SUM(O23:O30)</f>
        <v>85017602.32000001</v>
      </c>
      <c r="P31" s="9"/>
      <c r="Q31" s="103">
        <f>SUM(Q23:Q30)</f>
        <v>0.05026139890304374</v>
      </c>
      <c r="R31" s="72"/>
      <c r="S31" s="104">
        <f>(K31-C31)/K31</f>
        <v>-0.17515535189770534</v>
      </c>
    </row>
    <row r="32" spans="1:19" s="6" customFormat="1" ht="13.5" customHeight="1">
      <c r="A32" s="44"/>
      <c r="B32" s="45"/>
      <c r="C32" s="9"/>
      <c r="D32" s="9"/>
      <c r="E32" s="9"/>
      <c r="F32" s="9"/>
      <c r="G32" s="9"/>
      <c r="H32" s="9"/>
      <c r="I32" s="57"/>
      <c r="J32" s="67"/>
      <c r="Q32" s="65"/>
      <c r="R32" s="72"/>
      <c r="S32" s="57"/>
    </row>
    <row r="33" spans="1:19" ht="13.5" customHeight="1">
      <c r="A33" s="42" t="s">
        <v>27</v>
      </c>
      <c r="B33" s="45"/>
      <c r="C33" s="9"/>
      <c r="D33" s="9"/>
      <c r="E33" s="9"/>
      <c r="F33" s="9"/>
      <c r="G33" s="9"/>
      <c r="H33" s="9"/>
      <c r="I33" s="57"/>
      <c r="J33" s="67"/>
      <c r="K33" s="6"/>
      <c r="L33" s="6"/>
      <c r="M33" s="6"/>
      <c r="N33" s="6"/>
      <c r="O33" s="6"/>
      <c r="P33" s="6"/>
      <c r="Q33" s="65"/>
      <c r="R33" s="72"/>
      <c r="S33" s="57"/>
    </row>
    <row r="34" spans="1:19" ht="13.5" customHeight="1">
      <c r="A34" s="44" t="s">
        <v>28</v>
      </c>
      <c r="B34" s="45"/>
      <c r="C34" s="9">
        <v>1449392.5</v>
      </c>
      <c r="D34" s="9"/>
      <c r="E34" s="9">
        <v>10884296.37</v>
      </c>
      <c r="F34" s="9"/>
      <c r="G34" s="9">
        <v>8259075.11</v>
      </c>
      <c r="H34" s="9"/>
      <c r="I34" s="68">
        <f>C34/$C$71</f>
        <v>0.008234243110819564</v>
      </c>
      <c r="J34" s="67"/>
      <c r="K34" s="9">
        <v>1354096.9</v>
      </c>
      <c r="L34" s="9"/>
      <c r="M34" s="9">
        <v>11570413.33</v>
      </c>
      <c r="N34" s="9"/>
      <c r="O34" s="9">
        <v>9691454</v>
      </c>
      <c r="P34" s="9"/>
      <c r="Q34" s="68">
        <f>K34/$K$71</f>
        <v>0.008675972041416504</v>
      </c>
      <c r="R34" s="72"/>
      <c r="S34" s="57">
        <f>(K34-C34)/K34</f>
        <v>-0.07037576114382958</v>
      </c>
    </row>
    <row r="35" spans="1:19" ht="13.5" customHeight="1">
      <c r="A35" s="44" t="s">
        <v>11</v>
      </c>
      <c r="B35" s="45"/>
      <c r="C35" s="9">
        <v>552476.87</v>
      </c>
      <c r="D35" s="9"/>
      <c r="E35" s="9">
        <v>11463758.36</v>
      </c>
      <c r="F35" s="9"/>
      <c r="G35" s="9">
        <v>25907.42</v>
      </c>
      <c r="H35" s="9"/>
      <c r="I35" s="68">
        <f>C35/$C$71</f>
        <v>0.0031387142272949913</v>
      </c>
      <c r="J35" s="67"/>
      <c r="K35" s="9">
        <v>0</v>
      </c>
      <c r="L35" s="9"/>
      <c r="M35" s="9">
        <v>29463124.12</v>
      </c>
      <c r="N35" s="9"/>
      <c r="O35" s="9">
        <v>4290036</v>
      </c>
      <c r="P35" s="9"/>
      <c r="Q35" s="68">
        <f>K35/$K$71</f>
        <v>0</v>
      </c>
      <c r="R35" s="72"/>
      <c r="S35" s="57">
        <v>0</v>
      </c>
    </row>
    <row r="36" spans="1:19" ht="13.5" customHeight="1">
      <c r="A36" s="44" t="s">
        <v>12</v>
      </c>
      <c r="B36" s="45"/>
      <c r="C36" s="9">
        <v>5935273.75</v>
      </c>
      <c r="D36" s="9"/>
      <c r="E36" s="9">
        <v>67512700.29</v>
      </c>
      <c r="F36" s="9"/>
      <c r="G36" s="9">
        <v>12778247.92</v>
      </c>
      <c r="H36" s="9"/>
      <c r="I36" s="68">
        <f>C36/$C$71</f>
        <v>0.033719290659200804</v>
      </c>
      <c r="J36" s="67"/>
      <c r="K36" s="9">
        <v>5803475.2</v>
      </c>
      <c r="L36" s="9"/>
      <c r="M36" s="9">
        <v>94280390.23</v>
      </c>
      <c r="N36" s="9"/>
      <c r="O36" s="9">
        <v>26668104</v>
      </c>
      <c r="P36" s="9"/>
      <c r="Q36" s="68">
        <f>K36/$K$71</f>
        <v>0.037184036517810555</v>
      </c>
      <c r="R36" s="72"/>
      <c r="S36" s="57">
        <f>(K36-C36)/K36</f>
        <v>-0.022710280557414943</v>
      </c>
    </row>
    <row r="37" spans="1:19" ht="13.5" customHeight="1">
      <c r="A37" s="44" t="s">
        <v>13</v>
      </c>
      <c r="B37" s="45"/>
      <c r="C37" s="10">
        <v>672557.26</v>
      </c>
      <c r="D37" s="9"/>
      <c r="E37" s="10">
        <v>10279493.7</v>
      </c>
      <c r="F37" s="9"/>
      <c r="G37" s="10">
        <v>6201244.39</v>
      </c>
      <c r="H37" s="9"/>
      <c r="I37" s="69">
        <f>C37/$C$71</f>
        <v>0.0038209111643579515</v>
      </c>
      <c r="J37" s="67"/>
      <c r="K37" s="10">
        <v>1534407.91</v>
      </c>
      <c r="L37" s="9"/>
      <c r="M37" s="10">
        <v>9430124.71</v>
      </c>
      <c r="N37" s="9"/>
      <c r="O37" s="10">
        <v>6899584</v>
      </c>
      <c r="P37" s="9"/>
      <c r="Q37" s="69">
        <f>K37/$K$71</f>
        <v>0.00983126106210592</v>
      </c>
      <c r="R37" s="72"/>
      <c r="S37" s="58">
        <f>(K37-C37)/K37</f>
        <v>0.5616828774038319</v>
      </c>
    </row>
    <row r="38" spans="1:19" s="6" customFormat="1" ht="13.5" customHeight="1">
      <c r="A38" s="46"/>
      <c r="B38" s="45"/>
      <c r="C38" s="9">
        <f>SUM(C34:C37)</f>
        <v>8609700.38</v>
      </c>
      <c r="D38" s="9"/>
      <c r="E38" s="9">
        <f>SUM(E34:E37)</f>
        <v>100140248.72000001</v>
      </c>
      <c r="F38" s="9"/>
      <c r="G38" s="9">
        <f>SUM(G34:G37)</f>
        <v>27264474.84</v>
      </c>
      <c r="H38" s="9"/>
      <c r="I38" s="68">
        <f>SUM(I34:I37)</f>
        <v>0.04891315916167331</v>
      </c>
      <c r="J38" s="67"/>
      <c r="K38" s="9">
        <f>SUM(K34:L37)</f>
        <v>8691980.01</v>
      </c>
      <c r="L38" s="9"/>
      <c r="M38" s="9">
        <f>SUM(M34:M37)</f>
        <v>144744052.39000002</v>
      </c>
      <c r="N38" s="9"/>
      <c r="O38" s="9">
        <f>SUM(O34:O37)</f>
        <v>47549178</v>
      </c>
      <c r="P38" s="9"/>
      <c r="Q38" s="68">
        <f>SUM(Q34:Q37)</f>
        <v>0.05569126962133298</v>
      </c>
      <c r="R38" s="72"/>
      <c r="S38" s="57">
        <f>(K38-C38)/K38</f>
        <v>0.009466154996368768</v>
      </c>
    </row>
    <row r="39" spans="1:19" ht="13.5" customHeight="1">
      <c r="A39" s="39"/>
      <c r="B39" s="40"/>
      <c r="C39" s="12"/>
      <c r="D39" s="12"/>
      <c r="E39" s="12"/>
      <c r="F39" s="12"/>
      <c r="G39" s="12"/>
      <c r="H39" s="12"/>
      <c r="I39" s="55"/>
      <c r="J39" s="67"/>
      <c r="K39" s="6"/>
      <c r="L39" s="6"/>
      <c r="M39" s="6"/>
      <c r="N39" s="6"/>
      <c r="O39" s="6"/>
      <c r="P39" s="6"/>
      <c r="Q39" s="65"/>
      <c r="R39" s="72"/>
      <c r="S39" s="55"/>
    </row>
    <row r="40" spans="1:19" ht="13.5" customHeight="1">
      <c r="A40" s="42" t="s">
        <v>29</v>
      </c>
      <c r="B40" s="45"/>
      <c r="C40" s="9"/>
      <c r="D40" s="9"/>
      <c r="E40" s="9"/>
      <c r="F40" s="9"/>
      <c r="G40" s="9"/>
      <c r="H40" s="9"/>
      <c r="I40" s="57"/>
      <c r="J40" s="67"/>
      <c r="K40" s="6"/>
      <c r="L40" s="6"/>
      <c r="M40" s="6"/>
      <c r="N40" s="6"/>
      <c r="O40" s="6"/>
      <c r="P40" s="6"/>
      <c r="Q40" s="65"/>
      <c r="R40" s="72"/>
      <c r="S40" s="57"/>
    </row>
    <row r="41" spans="1:19" ht="13.5" customHeight="1">
      <c r="A41" s="44" t="s">
        <v>24</v>
      </c>
      <c r="B41" s="45"/>
      <c r="C41" s="9">
        <v>3095878.92</v>
      </c>
      <c r="D41" s="9"/>
      <c r="E41" s="9">
        <f>42918137+C41</f>
        <v>46014015.92</v>
      </c>
      <c r="F41" s="9"/>
      <c r="G41" s="9">
        <v>32522074.81</v>
      </c>
      <c r="H41" s="9"/>
      <c r="I41" s="68">
        <f>C41/$C$71</f>
        <v>0.01758821000449603</v>
      </c>
      <c r="J41" s="67"/>
      <c r="K41" s="9">
        <v>2144523.1</v>
      </c>
      <c r="L41" s="9"/>
      <c r="M41" s="9">
        <f>46014016+K41</f>
        <v>48158539.1</v>
      </c>
      <c r="N41" s="9"/>
      <c r="O41" s="9">
        <v>40743415</v>
      </c>
      <c r="P41" s="9"/>
      <c r="Q41" s="68">
        <f>K41/$K$71</f>
        <v>0.013740392181513638</v>
      </c>
      <c r="R41" s="72"/>
      <c r="S41" s="57">
        <f>(K41-C41)/K41</f>
        <v>-0.4436211575431385</v>
      </c>
    </row>
    <row r="42" spans="1:19" ht="13.5" customHeight="1">
      <c r="A42" s="44" t="s">
        <v>14</v>
      </c>
      <c r="B42" s="45"/>
      <c r="C42" s="9">
        <v>86501.84</v>
      </c>
      <c r="D42" s="9"/>
      <c r="E42" s="9">
        <v>2246410.02</v>
      </c>
      <c r="F42" s="9"/>
      <c r="G42" s="9">
        <v>0</v>
      </c>
      <c r="H42" s="9"/>
      <c r="I42" s="68">
        <f>C42/$C$71</f>
        <v>0.0004914315343105585</v>
      </c>
      <c r="J42" s="67"/>
      <c r="K42" s="9">
        <v>517002.5</v>
      </c>
      <c r="L42" s="9"/>
      <c r="M42" s="9">
        <v>1116871.52</v>
      </c>
      <c r="N42" s="9"/>
      <c r="O42" s="9">
        <v>0</v>
      </c>
      <c r="P42" s="9"/>
      <c r="Q42" s="68">
        <f>K42/$K$71</f>
        <v>0.003312539328125215</v>
      </c>
      <c r="R42" s="72"/>
      <c r="S42" s="57">
        <f>(K42-C42)/K42</f>
        <v>0.8326858380762182</v>
      </c>
    </row>
    <row r="43" spans="1:19" ht="13.5" customHeight="1">
      <c r="A43" s="44" t="s">
        <v>15</v>
      </c>
      <c r="B43" s="45"/>
      <c r="C43" s="9">
        <v>2049621.72</v>
      </c>
      <c r="D43" s="9"/>
      <c r="E43" s="9">
        <v>17054214.04</v>
      </c>
      <c r="F43" s="9"/>
      <c r="G43" s="9">
        <v>12178706.58</v>
      </c>
      <c r="H43" s="9"/>
      <c r="I43" s="99">
        <f>C43/$C$71</f>
        <v>0.011644246487887956</v>
      </c>
      <c r="J43" s="67"/>
      <c r="K43" s="9">
        <v>1694095.15</v>
      </c>
      <c r="L43" s="9"/>
      <c r="M43" s="9">
        <v>24357550.9</v>
      </c>
      <c r="N43" s="9"/>
      <c r="O43" s="9">
        <v>11984892</v>
      </c>
      <c r="P43" s="9"/>
      <c r="Q43" s="68">
        <f>K43/$K$71</f>
        <v>0.010854409427345488</v>
      </c>
      <c r="R43" s="72"/>
      <c r="S43" s="57">
        <f>(K43-C43)/K43</f>
        <v>-0.20986222054882814</v>
      </c>
    </row>
    <row r="44" spans="1:19" ht="13.5" customHeight="1">
      <c r="A44" s="44"/>
      <c r="B44" s="45"/>
      <c r="C44" s="101">
        <f>SUM(C41:C43)</f>
        <v>5232002.4799999995</v>
      </c>
      <c r="D44" s="9"/>
      <c r="E44" s="102">
        <f>SUM(E41:E43)</f>
        <v>65314639.980000004</v>
      </c>
      <c r="F44" s="9"/>
      <c r="G44" s="102">
        <f>SUM(G41:G43)</f>
        <v>44700781.39</v>
      </c>
      <c r="H44" s="9"/>
      <c r="I44" s="103">
        <f>SUM(I41:I43)</f>
        <v>0.029723888026694543</v>
      </c>
      <c r="J44" s="67"/>
      <c r="K44" s="102">
        <f>SUM(K41:K43)</f>
        <v>4355620.75</v>
      </c>
      <c r="L44" s="9"/>
      <c r="M44" s="102">
        <f>SUM(M41:M43)</f>
        <v>73632961.52000001</v>
      </c>
      <c r="N44" s="9"/>
      <c r="O44" s="102">
        <f>SUM(O41:O43)</f>
        <v>52728307</v>
      </c>
      <c r="P44" s="9"/>
      <c r="Q44" s="103">
        <f>SUM(Q41:Q43)</f>
        <v>0.02790734093698434</v>
      </c>
      <c r="R44" s="72"/>
      <c r="S44" s="104">
        <f>(K44-C44)/K44</f>
        <v>-0.20120707938127982</v>
      </c>
    </row>
    <row r="45" spans="1:19" ht="13.5" customHeight="1" thickBot="1">
      <c r="A45" s="105"/>
      <c r="B45" s="106"/>
      <c r="C45" s="9"/>
      <c r="D45" s="9"/>
      <c r="E45" s="9"/>
      <c r="F45" s="9"/>
      <c r="G45" s="9"/>
      <c r="H45" s="9"/>
      <c r="I45" s="57"/>
      <c r="J45" s="67"/>
      <c r="K45" s="6"/>
      <c r="L45" s="6"/>
      <c r="M45" s="6"/>
      <c r="N45" s="6"/>
      <c r="O45" s="6"/>
      <c r="P45" s="6"/>
      <c r="Q45" s="65"/>
      <c r="R45" s="72"/>
      <c r="S45" s="57"/>
    </row>
    <row r="46" spans="1:19" s="1" customFormat="1" ht="13.5" customHeight="1" thickBot="1">
      <c r="A46" s="80" t="s">
        <v>19</v>
      </c>
      <c r="B46" s="28"/>
      <c r="C46" s="29">
        <f>C20+C31+C38+C44</f>
        <v>64113219.57</v>
      </c>
      <c r="D46" s="30"/>
      <c r="E46" s="30">
        <f>ROUNDUP(E20+E31+E38+E44,0)</f>
        <v>1296399475</v>
      </c>
      <c r="F46" s="30"/>
      <c r="G46" s="30">
        <f>G20+G31+G38+G44</f>
        <v>1065324810.8</v>
      </c>
      <c r="H46" s="30"/>
      <c r="I46" s="73">
        <f>I20+I31+I38+I44</f>
        <v>0.36423800768717557</v>
      </c>
      <c r="J46" s="32"/>
      <c r="K46" s="30">
        <f>K20+K31+K38+K44</f>
        <v>67534849.35</v>
      </c>
      <c r="L46" s="30"/>
      <c r="M46" s="30">
        <f>M20+M31+M38+M44</f>
        <v>1479959985.53</v>
      </c>
      <c r="N46" s="30"/>
      <c r="O46" s="30">
        <f>O20+O31+O38+O44</f>
        <v>1144909646.0500002</v>
      </c>
      <c r="P46" s="30"/>
      <c r="Q46" s="73">
        <f>Q20+Q31+Q38+Q44</f>
        <v>0.4327094056428869</v>
      </c>
      <c r="R46" s="33"/>
      <c r="S46" s="31">
        <f>(K46-C46)/K46</f>
        <v>0.05066465407018775</v>
      </c>
    </row>
    <row r="47" spans="1:19" s="6" customFormat="1" ht="13.5" customHeight="1" thickBot="1">
      <c r="A47" s="46"/>
      <c r="B47" s="45"/>
      <c r="C47" s="56"/>
      <c r="D47" s="9"/>
      <c r="E47" s="9"/>
      <c r="F47" s="9"/>
      <c r="G47" s="9"/>
      <c r="H47" s="9"/>
      <c r="I47" s="57"/>
      <c r="J47" s="67"/>
      <c r="Q47" s="65"/>
      <c r="R47" s="72"/>
      <c r="S47" s="57"/>
    </row>
    <row r="48" spans="1:19" s="6" customFormat="1" ht="36" customHeight="1" thickBot="1">
      <c r="A48" s="89" t="s">
        <v>31</v>
      </c>
      <c r="B48" s="90"/>
      <c r="C48" s="91"/>
      <c r="D48" s="92"/>
      <c r="E48" s="92"/>
      <c r="F48" s="92"/>
      <c r="G48" s="92"/>
      <c r="H48" s="92"/>
      <c r="I48" s="93"/>
      <c r="J48" s="94"/>
      <c r="K48" s="92"/>
      <c r="L48" s="92"/>
      <c r="M48" s="92"/>
      <c r="N48" s="92"/>
      <c r="O48" s="92"/>
      <c r="P48" s="92"/>
      <c r="Q48" s="93"/>
      <c r="R48" s="95"/>
      <c r="S48" s="93"/>
    </row>
    <row r="49" spans="1:19" s="6" customFormat="1" ht="13.5" customHeight="1">
      <c r="A49" s="46"/>
      <c r="B49" s="45"/>
      <c r="C49" s="56"/>
      <c r="D49" s="9"/>
      <c r="E49" s="9"/>
      <c r="F49" s="9"/>
      <c r="G49" s="9"/>
      <c r="H49" s="9"/>
      <c r="I49" s="57"/>
      <c r="J49" s="67"/>
      <c r="Q49" s="65"/>
      <c r="R49" s="72"/>
      <c r="S49" s="57"/>
    </row>
    <row r="50" spans="1:19" ht="13.5" customHeight="1">
      <c r="A50" s="42" t="s">
        <v>16</v>
      </c>
      <c r="B50" s="45"/>
      <c r="C50" s="56"/>
      <c r="D50" s="9"/>
      <c r="E50" s="9"/>
      <c r="F50" s="9"/>
      <c r="G50" s="9"/>
      <c r="H50" s="9"/>
      <c r="I50" s="57"/>
      <c r="J50" s="67"/>
      <c r="K50" s="6"/>
      <c r="L50" s="6"/>
      <c r="M50" s="6"/>
      <c r="N50" s="6"/>
      <c r="O50" s="6"/>
      <c r="P50" s="6"/>
      <c r="Q50" s="65"/>
      <c r="R50" s="72"/>
      <c r="S50" s="57"/>
    </row>
    <row r="51" spans="1:19" ht="13.5" customHeight="1">
      <c r="A51" s="47" t="s">
        <v>34</v>
      </c>
      <c r="B51" s="45"/>
      <c r="C51" s="9">
        <v>55661457.45</v>
      </c>
      <c r="D51" s="9"/>
      <c r="E51" s="9">
        <v>619344876.04</v>
      </c>
      <c r="F51" s="9"/>
      <c r="G51" s="9">
        <v>502770491.57</v>
      </c>
      <c r="H51" s="9"/>
      <c r="I51" s="68">
        <f aca="true" t="shared" si="0" ref="I51:I57">C51/$C$71</f>
        <v>0.3162221224035855</v>
      </c>
      <c r="J51" s="67"/>
      <c r="K51" s="9">
        <v>49006191.23</v>
      </c>
      <c r="L51" s="9"/>
      <c r="M51" s="9">
        <v>692607130.75</v>
      </c>
      <c r="N51" s="9"/>
      <c r="O51" s="9">
        <v>608935756</v>
      </c>
      <c r="P51" s="9"/>
      <c r="Q51" s="68">
        <f aca="true" t="shared" si="1" ref="Q51:Q57">K51/$K$71</f>
        <v>0.3139925547187876</v>
      </c>
      <c r="R51" s="72"/>
      <c r="S51" s="57">
        <f aca="true" t="shared" si="2" ref="S51:S58">(K51-C51)/K51</f>
        <v>-0.1358046004588471</v>
      </c>
    </row>
    <row r="52" spans="1:19" ht="13.5" customHeight="1">
      <c r="A52" s="47" t="s">
        <v>35</v>
      </c>
      <c r="B52" s="45"/>
      <c r="C52" s="9">
        <v>23903561.34</v>
      </c>
      <c r="D52" s="9"/>
      <c r="E52" s="9">
        <v>273988691.6</v>
      </c>
      <c r="F52" s="9"/>
      <c r="G52" s="9">
        <v>218229640.2</v>
      </c>
      <c r="H52" s="9"/>
      <c r="I52" s="68">
        <f t="shared" si="0"/>
        <v>0.1358001613006469</v>
      </c>
      <c r="J52" s="67"/>
      <c r="K52" s="9">
        <v>24028389.06</v>
      </c>
      <c r="L52" s="9"/>
      <c r="M52" s="9">
        <v>262386300.82</v>
      </c>
      <c r="N52" s="9"/>
      <c r="O52" s="9">
        <v>269207532</v>
      </c>
      <c r="P52" s="9"/>
      <c r="Q52" s="68">
        <f t="shared" si="1"/>
        <v>0.1539547366845299</v>
      </c>
      <c r="R52" s="72"/>
      <c r="S52" s="57">
        <f t="shared" si="2"/>
        <v>0.005195009939630086</v>
      </c>
    </row>
    <row r="53" spans="1:19" ht="13.5" customHeight="1">
      <c r="A53" s="47" t="s">
        <v>36</v>
      </c>
      <c r="B53" s="45"/>
      <c r="C53" s="9">
        <v>1021981.91</v>
      </c>
      <c r="D53" s="9"/>
      <c r="E53" s="9">
        <v>46679676.31</v>
      </c>
      <c r="F53" s="9"/>
      <c r="G53" s="9">
        <v>30003099.84</v>
      </c>
      <c r="H53" s="9"/>
      <c r="I53" s="68">
        <f t="shared" si="0"/>
        <v>0.005806051502129147</v>
      </c>
      <c r="J53" s="67"/>
      <c r="K53" s="9">
        <v>451384.09</v>
      </c>
      <c r="L53" s="9"/>
      <c r="M53" s="9">
        <v>10565606.88</v>
      </c>
      <c r="N53" s="9"/>
      <c r="O53" s="9">
        <v>2903098</v>
      </c>
      <c r="P53" s="9"/>
      <c r="Q53" s="68">
        <f t="shared" si="1"/>
        <v>0.0028921089360593264</v>
      </c>
      <c r="R53" s="72"/>
      <c r="S53" s="57">
        <f t="shared" si="2"/>
        <v>-1.2641070712084692</v>
      </c>
    </row>
    <row r="54" spans="1:19" ht="13.5" customHeight="1">
      <c r="A54" s="47" t="s">
        <v>23</v>
      </c>
      <c r="B54" s="45"/>
      <c r="C54" s="9">
        <v>0</v>
      </c>
      <c r="D54" s="9"/>
      <c r="E54" s="9">
        <v>40823736.15</v>
      </c>
      <c r="F54" s="9"/>
      <c r="G54" s="9">
        <v>0</v>
      </c>
      <c r="H54" s="9"/>
      <c r="I54" s="68">
        <f>C54/$C$71</f>
        <v>0</v>
      </c>
      <c r="J54" s="67"/>
      <c r="K54" s="9">
        <v>0</v>
      </c>
      <c r="L54" s="9"/>
      <c r="M54" s="9">
        <v>11030393.98</v>
      </c>
      <c r="N54" s="9"/>
      <c r="O54" s="9">
        <v>0</v>
      </c>
      <c r="P54" s="9"/>
      <c r="Q54" s="68">
        <f>K54/$K$71</f>
        <v>0</v>
      </c>
      <c r="R54" s="72"/>
      <c r="S54" s="57">
        <v>0</v>
      </c>
    </row>
    <row r="55" spans="1:19" ht="13.5" customHeight="1">
      <c r="A55" s="47" t="s">
        <v>42</v>
      </c>
      <c r="B55" s="45"/>
      <c r="C55" s="9">
        <v>25563330.58</v>
      </c>
      <c r="D55" s="9"/>
      <c r="E55" s="9">
        <v>156979106.57</v>
      </c>
      <c r="F55" s="9"/>
      <c r="G55" s="9">
        <v>108484213.31</v>
      </c>
      <c r="H55" s="9"/>
      <c r="I55" s="68">
        <f t="shared" si="0"/>
        <v>0.1452295901337754</v>
      </c>
      <c r="J55" s="67"/>
      <c r="K55" s="9">
        <v>8793931.34</v>
      </c>
      <c r="L55" s="9"/>
      <c r="M55" s="9">
        <v>150373212.83</v>
      </c>
      <c r="N55" s="9"/>
      <c r="O55" s="9">
        <v>126707873</v>
      </c>
      <c r="P55" s="9"/>
      <c r="Q55" s="68">
        <f t="shared" si="1"/>
        <v>0.05634449236238292</v>
      </c>
      <c r="R55" s="72"/>
      <c r="S55" s="57">
        <f t="shared" si="2"/>
        <v>-1.906928606972726</v>
      </c>
    </row>
    <row r="56" spans="1:19" ht="13.5" customHeight="1">
      <c r="A56" s="47" t="s">
        <v>37</v>
      </c>
      <c r="B56" s="45"/>
      <c r="C56" s="9">
        <v>25206.92</v>
      </c>
      <c r="D56" s="9">
        <v>9485.48</v>
      </c>
      <c r="E56" s="9">
        <v>5670237.41</v>
      </c>
      <c r="F56" s="9"/>
      <c r="G56" s="9">
        <v>5307722.1</v>
      </c>
      <c r="H56" s="9"/>
      <c r="I56" s="68">
        <f t="shared" si="0"/>
        <v>0.00014320476155008384</v>
      </c>
      <c r="J56" s="66"/>
      <c r="K56" s="9">
        <v>30845.54</v>
      </c>
      <c r="L56" s="9">
        <v>9485.48</v>
      </c>
      <c r="M56" s="9">
        <v>5914954.19</v>
      </c>
      <c r="N56" s="9"/>
      <c r="O56" s="9">
        <v>5396084</v>
      </c>
      <c r="P56" s="9"/>
      <c r="Q56" s="68">
        <f t="shared" si="1"/>
        <v>0.0001976335981881315</v>
      </c>
      <c r="R56" s="72"/>
      <c r="S56" s="57">
        <f t="shared" si="2"/>
        <v>0.18280179241472194</v>
      </c>
    </row>
    <row r="57" spans="1:19" ht="13.5" customHeight="1">
      <c r="A57" s="47" t="s">
        <v>38</v>
      </c>
      <c r="B57" s="45"/>
      <c r="C57" s="10">
        <v>5729210.51</v>
      </c>
      <c r="D57" s="9"/>
      <c r="E57" s="10">
        <v>63283290.86</v>
      </c>
      <c r="F57" s="9"/>
      <c r="G57" s="10">
        <v>64421702.29</v>
      </c>
      <c r="H57" s="9"/>
      <c r="I57" s="69">
        <f t="shared" si="0"/>
        <v>0.03254861065750136</v>
      </c>
      <c r="J57" s="66"/>
      <c r="K57" s="10">
        <v>6227144.39</v>
      </c>
      <c r="L57" s="9"/>
      <c r="M57" s="10">
        <v>68735704.74</v>
      </c>
      <c r="N57" s="9"/>
      <c r="O57" s="10">
        <v>63152672</v>
      </c>
      <c r="P57" s="9"/>
      <c r="Q57" s="69">
        <f t="shared" si="1"/>
        <v>0.039898570497800885</v>
      </c>
      <c r="R57" s="72"/>
      <c r="S57" s="57">
        <f t="shared" si="2"/>
        <v>0.07996183303531844</v>
      </c>
    </row>
    <row r="58" spans="1:19" ht="13.5" customHeight="1">
      <c r="A58" s="47"/>
      <c r="B58" s="45"/>
      <c r="C58" s="9">
        <f>SUM(C51:C57)</f>
        <v>111904748.71000001</v>
      </c>
      <c r="D58" s="9"/>
      <c r="E58" s="9">
        <f>SUM(E51:E57)</f>
        <v>1206769614.94</v>
      </c>
      <c r="F58" s="9"/>
      <c r="G58" s="9">
        <f>SUM(G51:G57)</f>
        <v>929216869.3100001</v>
      </c>
      <c r="H58" s="9"/>
      <c r="I58" s="68">
        <f>SUM(I51:I57)</f>
        <v>0.6357497407591883</v>
      </c>
      <c r="J58" s="67"/>
      <c r="K58" s="9">
        <f>SUM(K51:K57)</f>
        <v>88537885.65</v>
      </c>
      <c r="L58" s="9"/>
      <c r="M58" s="9">
        <f>SUM(M51:M57)</f>
        <v>1201613304.19</v>
      </c>
      <c r="N58" s="9"/>
      <c r="O58" s="9">
        <f>SUM(O51:O57)</f>
        <v>1076303015</v>
      </c>
      <c r="P58" s="9"/>
      <c r="Q58" s="68">
        <f>SUM(Q51:Q57)</f>
        <v>0.5672800967977488</v>
      </c>
      <c r="R58" s="72"/>
      <c r="S58" s="57">
        <f t="shared" si="2"/>
        <v>-0.2639193706564417</v>
      </c>
    </row>
    <row r="59" spans="1:19" ht="13.5" customHeight="1" thickBot="1">
      <c r="A59" s="39"/>
      <c r="B59" s="40"/>
      <c r="C59" s="39"/>
      <c r="D59" s="12"/>
      <c r="E59" s="12"/>
      <c r="F59" s="12"/>
      <c r="G59" s="12"/>
      <c r="H59" s="12"/>
      <c r="I59" s="55"/>
      <c r="J59" s="67"/>
      <c r="K59" s="6"/>
      <c r="L59" s="6"/>
      <c r="M59" s="6"/>
      <c r="N59" s="6"/>
      <c r="O59" s="6"/>
      <c r="P59" s="6"/>
      <c r="Q59" s="65"/>
      <c r="R59" s="72"/>
      <c r="S59" s="55"/>
    </row>
    <row r="60" spans="1:19" s="6" customFormat="1" ht="34.5" customHeight="1" thickBot="1">
      <c r="A60" s="107" t="s">
        <v>33</v>
      </c>
      <c r="B60" s="108"/>
      <c r="C60" s="30">
        <f>C58</f>
        <v>111904748.71000001</v>
      </c>
      <c r="D60" s="30"/>
      <c r="E60" s="30">
        <f>E58</f>
        <v>1206769614.94</v>
      </c>
      <c r="F60" s="30"/>
      <c r="G60" s="30">
        <f>G58</f>
        <v>929216869.3100001</v>
      </c>
      <c r="H60" s="30"/>
      <c r="I60" s="73">
        <f>I58</f>
        <v>0.6357497407591883</v>
      </c>
      <c r="J60" s="33"/>
      <c r="K60" s="30">
        <f>K58</f>
        <v>88537885.65</v>
      </c>
      <c r="L60" s="30"/>
      <c r="M60" s="30">
        <f>M58</f>
        <v>1201613304.19</v>
      </c>
      <c r="N60" s="30"/>
      <c r="O60" s="30">
        <f>O58</f>
        <v>1076303015</v>
      </c>
      <c r="P60" s="30"/>
      <c r="Q60" s="73">
        <f>Q58</f>
        <v>0.5672800967977488</v>
      </c>
      <c r="R60" s="33"/>
      <c r="S60" s="31">
        <f>(K60-C60)/K60</f>
        <v>-0.2639193706564417</v>
      </c>
    </row>
    <row r="61" spans="1:19" s="6" customFormat="1" ht="13.5" customHeight="1" thickBot="1">
      <c r="A61" s="47"/>
      <c r="B61" s="45"/>
      <c r="C61" s="56"/>
      <c r="D61" s="9"/>
      <c r="E61" s="9"/>
      <c r="F61" s="9"/>
      <c r="G61" s="9"/>
      <c r="H61" s="9"/>
      <c r="I61" s="57"/>
      <c r="J61" s="66"/>
      <c r="Q61" s="65"/>
      <c r="R61" s="72"/>
      <c r="S61" s="57"/>
    </row>
    <row r="62" spans="1:19" s="6" customFormat="1" ht="13.5" customHeight="1" thickBot="1">
      <c r="A62" s="96" t="s">
        <v>39</v>
      </c>
      <c r="B62" s="97"/>
      <c r="C62" s="91"/>
      <c r="D62" s="92"/>
      <c r="E62" s="92"/>
      <c r="F62" s="92"/>
      <c r="G62" s="92"/>
      <c r="H62" s="92"/>
      <c r="I62" s="93"/>
      <c r="J62" s="95"/>
      <c r="K62" s="90"/>
      <c r="L62" s="90"/>
      <c r="M62" s="90"/>
      <c r="N62" s="90"/>
      <c r="O62" s="90"/>
      <c r="P62" s="90"/>
      <c r="Q62" s="98"/>
      <c r="R62" s="95"/>
      <c r="S62" s="93"/>
    </row>
    <row r="63" spans="1:19" s="6" customFormat="1" ht="13.5" customHeight="1">
      <c r="A63" s="48"/>
      <c r="B63" s="49"/>
      <c r="C63" s="59"/>
      <c r="D63" s="13"/>
      <c r="E63" s="13"/>
      <c r="F63" s="13"/>
      <c r="G63" s="13"/>
      <c r="H63" s="13"/>
      <c r="I63" s="60"/>
      <c r="J63" s="66"/>
      <c r="K63" s="1"/>
      <c r="L63" s="1"/>
      <c r="M63" s="1"/>
      <c r="N63" s="1"/>
      <c r="O63" s="1"/>
      <c r="P63" s="1"/>
      <c r="Q63" s="70"/>
      <c r="R63" s="66"/>
      <c r="S63" s="60"/>
    </row>
    <row r="64" spans="1:19" s="6" customFormat="1" ht="13.5" customHeight="1">
      <c r="A64" s="42" t="s">
        <v>40</v>
      </c>
      <c r="B64" s="45"/>
      <c r="C64" s="56"/>
      <c r="D64" s="9"/>
      <c r="E64" s="9"/>
      <c r="F64" s="9"/>
      <c r="G64" s="9"/>
      <c r="H64" s="9"/>
      <c r="I64" s="57"/>
      <c r="J64" s="66"/>
      <c r="K64" s="1"/>
      <c r="L64" s="1"/>
      <c r="M64" s="1"/>
      <c r="N64" s="1"/>
      <c r="O64" s="1"/>
      <c r="P64" s="1"/>
      <c r="Q64" s="70"/>
      <c r="R64" s="66"/>
      <c r="S64" s="57"/>
    </row>
    <row r="65" spans="1:19" s="6" customFormat="1" ht="13.5" customHeight="1">
      <c r="A65" s="47" t="s">
        <v>20</v>
      </c>
      <c r="B65" s="45"/>
      <c r="C65" s="10">
        <v>2156.52</v>
      </c>
      <c r="D65" s="9"/>
      <c r="E65" s="10">
        <v>1050190.67</v>
      </c>
      <c r="F65" s="9"/>
      <c r="G65" s="10">
        <v>2808978.17</v>
      </c>
      <c r="H65" s="9"/>
      <c r="I65" s="69">
        <f>C65/$C$71</f>
        <v>1.225155363598515E-05</v>
      </c>
      <c r="J65" s="66"/>
      <c r="K65" s="10">
        <v>1638.4</v>
      </c>
      <c r="L65" s="9"/>
      <c r="M65" s="10">
        <v>276907.93</v>
      </c>
      <c r="N65" s="9"/>
      <c r="O65" s="10">
        <v>313085</v>
      </c>
      <c r="P65" s="9"/>
      <c r="Q65" s="69">
        <f>K65/$K$71</f>
        <v>1.0497559364220392E-05</v>
      </c>
      <c r="R65" s="66"/>
      <c r="S65" s="58">
        <f>(K65-C65)/K65</f>
        <v>-0.31623535156249993</v>
      </c>
    </row>
    <row r="66" spans="1:19" s="6" customFormat="1" ht="13.5" customHeight="1">
      <c r="A66" s="48"/>
      <c r="B66" s="49"/>
      <c r="C66" s="9">
        <f>SUM(C65:C65)</f>
        <v>2156.52</v>
      </c>
      <c r="D66" s="9"/>
      <c r="E66" s="9">
        <f>SUM(E65:E65)</f>
        <v>1050190.67</v>
      </c>
      <c r="F66" s="9"/>
      <c r="G66" s="9">
        <f>SUM(G65:G65)</f>
        <v>2808978.17</v>
      </c>
      <c r="H66" s="9"/>
      <c r="I66" s="68">
        <f>SUM(I65)</f>
        <v>1.225155363598515E-05</v>
      </c>
      <c r="J66" s="66"/>
      <c r="K66" s="9">
        <f>SUM(K65:K65)</f>
        <v>1638.4</v>
      </c>
      <c r="L66" s="9"/>
      <c r="M66" s="9">
        <f>SUM(M65:M65)</f>
        <v>276907.93</v>
      </c>
      <c r="N66" s="9"/>
      <c r="O66" s="9">
        <f>SUM(O65:O65)</f>
        <v>313085</v>
      </c>
      <c r="P66" s="9"/>
      <c r="Q66" s="68">
        <f>SUM(Q65)</f>
        <v>1.0497559364220392E-05</v>
      </c>
      <c r="R66" s="66"/>
      <c r="S66" s="57">
        <f>(K66-C66)/K66</f>
        <v>-0.31623535156249993</v>
      </c>
    </row>
    <row r="67" spans="1:19" s="1" customFormat="1" ht="13.5" customHeight="1" thickBot="1">
      <c r="A67" s="47"/>
      <c r="B67" s="49"/>
      <c r="C67" s="59"/>
      <c r="D67" s="13"/>
      <c r="E67" s="13"/>
      <c r="F67" s="13"/>
      <c r="G67" s="13"/>
      <c r="H67" s="13"/>
      <c r="I67" s="60"/>
      <c r="J67" s="66"/>
      <c r="Q67" s="70"/>
      <c r="R67" s="66"/>
      <c r="S67" s="60"/>
    </row>
    <row r="68" spans="1:19" ht="13.5" customHeight="1" thickBot="1">
      <c r="A68" s="27" t="s">
        <v>41</v>
      </c>
      <c r="B68" s="28"/>
      <c r="C68" s="29">
        <f>C66</f>
        <v>2156.52</v>
      </c>
      <c r="D68" s="74"/>
      <c r="E68" s="30">
        <f>E66</f>
        <v>1050190.67</v>
      </c>
      <c r="F68" s="30"/>
      <c r="G68" s="30">
        <f>G66</f>
        <v>2808978.17</v>
      </c>
      <c r="H68" s="74"/>
      <c r="I68" s="73">
        <f>I66</f>
        <v>1.225155363598515E-05</v>
      </c>
      <c r="J68" s="75"/>
      <c r="K68" s="30">
        <f>K66</f>
        <v>1638.4</v>
      </c>
      <c r="L68" s="74"/>
      <c r="M68" s="30">
        <f>M66</f>
        <v>276907.93</v>
      </c>
      <c r="N68" s="30"/>
      <c r="O68" s="30">
        <f>O66</f>
        <v>313085</v>
      </c>
      <c r="P68" s="74"/>
      <c r="Q68" s="73">
        <f>Q66</f>
        <v>1.0497559364220392E-05</v>
      </c>
      <c r="R68" s="33"/>
      <c r="S68" s="31">
        <f>(K68-C68)/K68</f>
        <v>-0.31623535156249993</v>
      </c>
    </row>
    <row r="69" spans="1:19" s="6" customFormat="1" ht="13.5" customHeight="1">
      <c r="A69" s="46"/>
      <c r="B69" s="45"/>
      <c r="C69" s="56"/>
      <c r="D69" s="9"/>
      <c r="E69" s="9"/>
      <c r="F69" s="9"/>
      <c r="G69" s="9"/>
      <c r="H69" s="9"/>
      <c r="I69" s="57"/>
      <c r="J69" s="67"/>
      <c r="Q69" s="65"/>
      <c r="R69" s="72"/>
      <c r="S69" s="57"/>
    </row>
    <row r="70" spans="1:19" ht="13.5" customHeight="1" thickBot="1">
      <c r="A70" s="46"/>
      <c r="B70" s="45"/>
      <c r="C70" s="56"/>
      <c r="D70" s="9"/>
      <c r="E70" s="9"/>
      <c r="F70" s="9"/>
      <c r="G70" s="9"/>
      <c r="H70" s="9"/>
      <c r="I70" s="57"/>
      <c r="J70" s="67"/>
      <c r="K70" s="6"/>
      <c r="L70" s="6"/>
      <c r="M70" s="6"/>
      <c r="N70" s="6"/>
      <c r="O70" s="6"/>
      <c r="P70" s="6"/>
      <c r="Q70" s="65"/>
      <c r="R70" s="72"/>
      <c r="S70" s="57"/>
    </row>
    <row r="71" spans="1:19" s="17" customFormat="1" ht="20.25" thickBot="1">
      <c r="A71" s="34" t="s">
        <v>18</v>
      </c>
      <c r="B71" s="35"/>
      <c r="C71" s="76">
        <f>C46+C60+C68</f>
        <v>176020124.8</v>
      </c>
      <c r="D71" s="77"/>
      <c r="E71" s="77">
        <f>E46+E60+E68</f>
        <v>2504219280.61</v>
      </c>
      <c r="F71" s="77"/>
      <c r="G71" s="77">
        <f>G46+G60+G68</f>
        <v>1997350658.2800002</v>
      </c>
      <c r="H71" s="77"/>
      <c r="I71" s="78">
        <f>I46+I60+I68</f>
        <v>0.9999999999999999</v>
      </c>
      <c r="J71" s="79"/>
      <c r="K71" s="77">
        <f>K46+K60+K68</f>
        <v>156074373.4</v>
      </c>
      <c r="L71" s="77"/>
      <c r="M71" s="77">
        <f>M46+M60+M68</f>
        <v>2681850197.65</v>
      </c>
      <c r="N71" s="77"/>
      <c r="O71" s="77">
        <f>O46+O60+O68</f>
        <v>2221525746.05</v>
      </c>
      <c r="P71" s="77"/>
      <c r="Q71" s="78">
        <f>Q46+Q60+Q68</f>
        <v>1</v>
      </c>
      <c r="R71" s="33"/>
      <c r="S71" s="78">
        <f>(K71-C71)/K71</f>
        <v>-0.1277964534823499</v>
      </c>
    </row>
    <row r="72" spans="1:10" s="17" customFormat="1" ht="13.5" customHeight="1">
      <c r="A72" s="11"/>
      <c r="B72" s="16"/>
      <c r="C72" s="13"/>
      <c r="D72" s="13"/>
      <c r="E72" s="13"/>
      <c r="F72" s="13"/>
      <c r="G72" s="13"/>
      <c r="H72" s="13"/>
      <c r="I72" s="14"/>
      <c r="J72" s="8"/>
    </row>
    <row r="73" spans="1:10" s="17" customFormat="1" ht="13.5" customHeight="1">
      <c r="A73" s="11"/>
      <c r="B73" s="16"/>
      <c r="C73" s="13"/>
      <c r="D73" s="13"/>
      <c r="E73" s="13"/>
      <c r="F73" s="13"/>
      <c r="G73" s="13"/>
      <c r="H73" s="13"/>
      <c r="I73" s="14"/>
      <c r="J73" s="8"/>
    </row>
    <row r="74" spans="1:10" ht="13.5" customHeight="1">
      <c r="A74" s="4"/>
      <c r="B74" s="4"/>
      <c r="C74" s="4"/>
      <c r="D74" s="4"/>
      <c r="E74" s="4"/>
      <c r="F74" s="4"/>
      <c r="G74" s="4"/>
      <c r="H74" s="4"/>
      <c r="I74" s="7"/>
      <c r="J74" s="15"/>
    </row>
    <row r="75" spans="1:10" ht="13.5" customHeight="1">
      <c r="A75" s="18"/>
      <c r="B75" s="18"/>
      <c r="C75" s="19"/>
      <c r="D75" s="19"/>
      <c r="E75" s="19"/>
      <c r="F75" s="19"/>
      <c r="G75" s="20"/>
      <c r="H75" s="20"/>
      <c r="I75" s="21"/>
      <c r="J75" s="8"/>
    </row>
    <row r="76" spans="1:10" ht="13.5" customHeight="1">
      <c r="A76" s="18"/>
      <c r="B76" s="18"/>
      <c r="C76" s="19"/>
      <c r="D76" s="19"/>
      <c r="E76" s="19"/>
      <c r="F76" s="19"/>
      <c r="G76" s="20"/>
      <c r="H76" s="20"/>
      <c r="I76" s="21"/>
      <c r="J76" s="8"/>
    </row>
    <row r="77" spans="1:10" ht="13.5" customHeight="1">
      <c r="A77" s="18"/>
      <c r="B77" s="18"/>
      <c r="C77" s="19"/>
      <c r="D77" s="19"/>
      <c r="E77" s="19"/>
      <c r="F77" s="19"/>
      <c r="G77" s="20"/>
      <c r="H77" s="20"/>
      <c r="I77" s="21"/>
      <c r="J77" s="1"/>
    </row>
    <row r="78" spans="1:10" ht="13.5" customHeight="1">
      <c r="A78" s="22"/>
      <c r="B78" s="23"/>
      <c r="C78" s="24"/>
      <c r="D78" s="24"/>
      <c r="G78" s="22"/>
      <c r="H78" s="22"/>
      <c r="I78" s="25"/>
      <c r="J78" s="1"/>
    </row>
    <row r="79" spans="1:10" ht="13.5" customHeight="1">
      <c r="A79" s="22"/>
      <c r="B79" s="23"/>
      <c r="C79" s="24"/>
      <c r="D79" s="24"/>
      <c r="G79" s="22"/>
      <c r="H79" s="22"/>
      <c r="I79" s="25"/>
      <c r="J79" s="1"/>
    </row>
    <row r="80" spans="3:10" ht="13.5" customHeight="1">
      <c r="C80" s="24"/>
      <c r="D80" s="24"/>
      <c r="J80" s="1"/>
    </row>
    <row r="81" ht="13.5" customHeight="1">
      <c r="J81" s="1"/>
    </row>
    <row r="82" spans="3:10" ht="13.5" customHeight="1">
      <c r="C82" s="24"/>
      <c r="D82" s="24"/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spans="2:10" ht="13.5" customHeight="1">
      <c r="B89" s="23"/>
      <c r="J89" s="1"/>
    </row>
    <row r="90" spans="2:10" ht="13.5" customHeight="1">
      <c r="B90" s="23"/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  <row r="102" ht="13.5" customHeight="1">
      <c r="J102" s="1"/>
    </row>
    <row r="103" ht="13.5" customHeight="1">
      <c r="J103" s="1"/>
    </row>
  </sheetData>
  <sheetProtection/>
  <mergeCells count="6">
    <mergeCell ref="A60:B60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2018-12-10T20:12:18Z</cp:lastPrinted>
  <dcterms:created xsi:type="dcterms:W3CDTF">2009-02-19T19:53:26Z</dcterms:created>
  <dcterms:modified xsi:type="dcterms:W3CDTF">2018-12-10T20:12:31Z</dcterms:modified>
  <cp:category/>
  <cp:version/>
  <cp:contentType/>
  <cp:contentStatus/>
</cp:coreProperties>
</file>