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2017'!$A$8:$J$75</definedName>
    <definedName name="A_impresión_IM">#REF!</definedName>
    <definedName name="_xlnm.Print_Area" localSheetId="0">'FEBRERO 2017'!$A$1:$S$68</definedName>
    <definedName name="TOTALA" localSheetId="0">'FEBRERO 2017'!$E$68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<sst xmlns="http://schemas.openxmlformats.org/spreadsheetml/2006/main" count="52" uniqueCount="48">
  <si>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</si>
  <si>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</si>
  <si>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</si>
  <si>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</si>
  <si>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</si>
  <si>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</si>
  <si>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</si>
  <si>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</si>
  <si>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</si>
  <si>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</si>
  <si>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</si>
  <si>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</si>
  <si>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</si>
  <si>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</si>
  <si>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</si>
  <si>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</si>
  <si>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</si>
  <si>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</si>
  <si>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</si>
  <si>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</si>
  <si>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</si>
  <si>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</si>
  <si>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</si>
  <si>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</si>
  <si>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</si>
  <si>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</si>
  <si>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</si>
  <si>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</si>
  <si>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</si>
  <si>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</si>
  <si>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</si>
  <si>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</si>
  <si>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</si>
  <si>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</si>
  <si>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</si>
  <si>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</si>
  <si>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</si>
  <si>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</si>
  <si>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</si>
  <si>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</si>
  <si>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</si>
  <si>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</si>
  <si>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</si>
  <si>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</si>
  <si>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GASTOS DE EJECUCION</t>
  </si>
  <si>
    <t>2019 VS 2018</t>
  </si>
  <si>
    <t>COMPARATIVO MES ABRIL DE  2018 VS MES DE ABRIL 2019</t>
  </si>
  <si>
    <t>ABRIL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</si>
</sst>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  <numFmt numFmtId="177" formatCode="#,##0.0;\-#,##0.0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5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39" fontId="16" fillId="0" borderId="10" xfId="0" applyNumberFormat="1" applyFont="1" applyBorder="1" applyAlignment="1" applyProtection="1">
      <alignment vertical="center"/>
      <protection/>
    </xf>
    <xf numFmtId="39" fontId="16" fillId="0" borderId="0" xfId="0" applyNumberFormat="1" applyFont="1" applyBorder="1" applyAlignment="1" applyProtection="1">
      <alignment vertical="center"/>
      <protection/>
    </xf>
    <xf numFmtId="39" fontId="16" fillId="33" borderId="13" xfId="0" applyNumberFormat="1" applyFont="1" applyFill="1" applyBorder="1" applyAlignment="1" applyProtection="1">
      <alignment vertical="center"/>
      <protection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0"/>
  <sheetViews>
    <sheetView showGridLines="0" tabSelected="1" zoomScale="75" zoomScaleNormal="75" zoomScalePageLayoutView="0" workbookViewId="0" topLeftCell="A1">
      <selection activeCell="C5" sqref="C5:S5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4" t="s">
        <v>21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3:19" ht="22.5" customHeight="1">
      <c r="C4" s="114" t="s">
        <v>0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</row>
    <row r="5" spans="3:19" ht="22.5" customHeight="1">
      <c r="C5" s="114" t="s">
        <v>46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12">
        <v>2018</v>
      </c>
      <c r="D7" s="112"/>
      <c r="E7" s="112"/>
      <c r="F7" s="112"/>
      <c r="G7" s="112"/>
      <c r="H7" s="112"/>
      <c r="I7" s="113"/>
      <c r="J7" s="61"/>
      <c r="K7" s="112">
        <v>2019</v>
      </c>
      <c r="L7" s="112"/>
      <c r="M7" s="112"/>
      <c r="N7" s="112"/>
      <c r="O7" s="112"/>
      <c r="P7" s="112"/>
      <c r="Q7" s="113"/>
      <c r="R7" s="71"/>
      <c r="S7" s="100" t="str">
        <f>C9</f>
        <v>ABRIL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47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ABRIL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45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40433560.04</v>
      </c>
      <c r="D13" s="9"/>
      <c r="E13" s="9">
        <v>146588311.16</v>
      </c>
      <c r="F13" s="9"/>
      <c r="G13" s="9">
        <v>95825703.73</v>
      </c>
      <c r="H13" s="9"/>
      <c r="I13" s="68">
        <f>C13/$C$68</f>
        <v>0.20227343995152333</v>
      </c>
      <c r="J13" s="67"/>
      <c r="K13" s="9">
        <v>42843502.05</v>
      </c>
      <c r="L13" s="9"/>
      <c r="M13" s="9">
        <v>242435236.85</v>
      </c>
      <c r="N13" s="9"/>
      <c r="O13" s="9">
        <v>132510690</v>
      </c>
      <c r="P13" s="9"/>
      <c r="Q13" s="68">
        <f>K13/$K$68</f>
        <v>0.20167570672445806</v>
      </c>
      <c r="R13" s="72"/>
      <c r="S13" s="57">
        <f>(K13-C13)/K13</f>
        <v>0.05624988375570942</v>
      </c>
    </row>
    <row r="14" spans="1:19" ht="13.5" customHeight="1">
      <c r="A14" s="44" t="s">
        <v>6</v>
      </c>
      <c r="B14" s="45"/>
      <c r="C14" s="9">
        <v>19392173.06</v>
      </c>
      <c r="D14" s="9"/>
      <c r="E14" s="9">
        <f>561940863+C14</f>
        <v>581333036.06</v>
      </c>
      <c r="F14" s="9"/>
      <c r="G14" s="9">
        <v>564274032</v>
      </c>
      <c r="H14" s="9"/>
      <c r="I14" s="68">
        <f>C14/$C$68</f>
        <v>0.0970115307457715</v>
      </c>
      <c r="J14" s="67"/>
      <c r="K14" s="9">
        <v>19356709.04</v>
      </c>
      <c r="L14" s="9"/>
      <c r="M14" s="9">
        <f>567487403+K14</f>
        <v>586844112.04</v>
      </c>
      <c r="N14" s="9"/>
      <c r="O14" s="9">
        <v>579994808</v>
      </c>
      <c r="P14" s="9"/>
      <c r="Q14" s="68">
        <f>K14/$K$68</f>
        <v>0.0911171540306357</v>
      </c>
      <c r="R14" s="72"/>
      <c r="S14" s="57">
        <f>(K14-C14)/K14</f>
        <v>-0.0018321306543748904</v>
      </c>
    </row>
    <row r="15" spans="1:19" ht="13.5" customHeight="1">
      <c r="A15" s="44" t="s">
        <v>7</v>
      </c>
      <c r="B15" s="45"/>
      <c r="C15" s="9">
        <v>82714.62</v>
      </c>
      <c r="D15" s="9"/>
      <c r="E15" s="9">
        <v>228864.56</v>
      </c>
      <c r="F15" s="9"/>
      <c r="G15" s="9">
        <v>243503</v>
      </c>
      <c r="H15" s="9"/>
      <c r="I15" s="99">
        <f>C15/$C$68</f>
        <v>0.0004137892064199022</v>
      </c>
      <c r="J15" s="67"/>
      <c r="K15" s="9">
        <v>39354.2</v>
      </c>
      <c r="L15" s="9"/>
      <c r="M15" s="9">
        <v>370216.54</v>
      </c>
      <c r="N15" s="9"/>
      <c r="O15" s="9">
        <v>221664</v>
      </c>
      <c r="P15" s="9"/>
      <c r="Q15" s="99">
        <f>K15/$K$68</f>
        <v>0.00018525063820210437</v>
      </c>
      <c r="R15" s="72"/>
      <c r="S15" s="57">
        <f>(K15-C15)/K15</f>
        <v>-1.1017990455910678</v>
      </c>
    </row>
    <row r="16" spans="1:19" ht="13.5" customHeight="1">
      <c r="A16" s="44" t="s">
        <v>43</v>
      </c>
      <c r="B16" s="45"/>
      <c r="C16" s="9">
        <v>348.36</v>
      </c>
      <c r="D16" s="9"/>
      <c r="E16" s="9">
        <v>2383.11</v>
      </c>
      <c r="F16" s="9"/>
      <c r="G16" s="9">
        <v>1663921</v>
      </c>
      <c r="H16" s="9"/>
      <c r="I16" s="99">
        <f>C16/$C$68</f>
        <v>1.7427101514633947E-06</v>
      </c>
      <c r="J16" s="67"/>
      <c r="K16" s="9">
        <v>7365.86</v>
      </c>
      <c r="L16" s="9"/>
      <c r="M16" s="9">
        <v>41619.06</v>
      </c>
      <c r="N16" s="9"/>
      <c r="O16" s="9">
        <v>0</v>
      </c>
      <c r="P16" s="9"/>
      <c r="Q16" s="99">
        <f>K16/$K$68</f>
        <v>3.4673053089818937E-05</v>
      </c>
      <c r="R16" s="72"/>
      <c r="S16" s="57">
        <f>(K16-C16)/K16</f>
        <v>0.9527061334318057</v>
      </c>
    </row>
    <row r="17" spans="1:19" ht="13.5" customHeight="1">
      <c r="A17" s="44" t="s">
        <v>44</v>
      </c>
      <c r="B17" s="45"/>
      <c r="C17" s="10">
        <v>0</v>
      </c>
      <c r="D17" s="9"/>
      <c r="E17" s="10">
        <v>0</v>
      </c>
      <c r="F17" s="9"/>
      <c r="G17" s="10">
        <v>322925</v>
      </c>
      <c r="H17" s="9"/>
      <c r="I17" s="69">
        <f>C17/$C$68</f>
        <v>0</v>
      </c>
      <c r="J17" s="67"/>
      <c r="K17" s="10">
        <v>0</v>
      </c>
      <c r="L17" s="9"/>
      <c r="M17" s="10">
        <v>0</v>
      </c>
      <c r="N17" s="9"/>
      <c r="O17" s="10">
        <v>0</v>
      </c>
      <c r="P17" s="9"/>
      <c r="Q17" s="69">
        <f>K17/$K$68</f>
        <v>0</v>
      </c>
      <c r="R17" s="72"/>
      <c r="S17" s="58">
        <v>0</v>
      </c>
    </row>
    <row r="18" spans="1:19" ht="13.5" customHeight="1">
      <c r="A18" s="39"/>
      <c r="B18" s="45"/>
      <c r="C18" s="9">
        <f>SUM(C13:C17)</f>
        <v>59908796.07999999</v>
      </c>
      <c r="D18" s="12"/>
      <c r="E18" s="9">
        <f>SUM(E13:E17)</f>
        <v>728152594.8899999</v>
      </c>
      <c r="F18" s="9"/>
      <c r="G18" s="9">
        <f>SUM(G13:G17)</f>
        <v>662330084.73</v>
      </c>
      <c r="H18" s="9"/>
      <c r="I18" s="68">
        <f>SUM(I13:I17)</f>
        <v>0.29970050261386616</v>
      </c>
      <c r="J18" s="67"/>
      <c r="K18" s="9">
        <f>SUM(K13:K17)</f>
        <v>62246931.15</v>
      </c>
      <c r="L18" s="12"/>
      <c r="M18" s="9">
        <f>SUM(M13:M17)</f>
        <v>829691184.4899999</v>
      </c>
      <c r="N18" s="9"/>
      <c r="O18" s="9">
        <f>SUM(O13:O17)</f>
        <v>712727162</v>
      </c>
      <c r="P18" s="9"/>
      <c r="Q18" s="68">
        <f>SUM(Q13:Q17)</f>
        <v>0.2930127844463857</v>
      </c>
      <c r="R18" s="72"/>
      <c r="S18" s="57">
        <f>(K18-C18)/K18</f>
        <v>0.03756225450481518</v>
      </c>
    </row>
    <row r="19" spans="1:19" ht="13.5" customHeight="1">
      <c r="A19" s="44"/>
      <c r="B19" s="45"/>
      <c r="C19" s="9"/>
      <c r="D19" s="9"/>
      <c r="E19" s="9"/>
      <c r="F19" s="9"/>
      <c r="G19" s="9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ht="13.5" customHeight="1">
      <c r="A20" s="42" t="s">
        <v>30</v>
      </c>
      <c r="B20" s="45"/>
      <c r="C20" s="9"/>
      <c r="D20" s="9"/>
      <c r="E20" s="9"/>
      <c r="F20" s="9"/>
      <c r="G20" s="9"/>
      <c r="H20" s="9"/>
      <c r="I20" s="57"/>
      <c r="J20" s="67"/>
      <c r="K20" s="6"/>
      <c r="L20" s="6"/>
      <c r="M20" s="6"/>
      <c r="N20" s="6"/>
      <c r="O20" s="6"/>
      <c r="P20" s="6"/>
      <c r="Q20" s="65"/>
      <c r="R20" s="72"/>
      <c r="S20" s="57"/>
    </row>
    <row r="21" spans="1:19" ht="13.5" customHeight="1">
      <c r="A21" s="46" t="s">
        <v>26</v>
      </c>
      <c r="B21" s="45"/>
      <c r="C21" s="9">
        <v>0</v>
      </c>
      <c r="D21" s="9"/>
      <c r="E21" s="9">
        <v>0</v>
      </c>
      <c r="F21" s="9"/>
      <c r="G21" s="9">
        <v>2299899</v>
      </c>
      <c r="H21" s="9"/>
      <c r="I21" s="68">
        <f aca="true" t="shared" si="0" ref="I21:I27">C21/$C$68</f>
        <v>0</v>
      </c>
      <c r="J21" s="67"/>
      <c r="K21" s="9">
        <v>1584942.36</v>
      </c>
      <c r="L21" s="9"/>
      <c r="M21" s="9">
        <v>4964840.52</v>
      </c>
      <c r="N21" s="9"/>
      <c r="O21" s="9">
        <v>0</v>
      </c>
      <c r="P21" s="9"/>
      <c r="Q21" s="68">
        <f aca="true" t="shared" si="1" ref="Q21:Q27">K21/$K$68</f>
        <v>0.007460743293055112</v>
      </c>
      <c r="R21" s="72"/>
      <c r="S21" s="57">
        <f aca="true" t="shared" si="2" ref="S21:S26">(K21-C21)/K21</f>
        <v>1</v>
      </c>
    </row>
    <row r="22" spans="1:19" s="6" customFormat="1" ht="13.5" customHeight="1">
      <c r="A22" s="46" t="s">
        <v>8</v>
      </c>
      <c r="B22" s="45"/>
      <c r="C22" s="9">
        <v>6551452.72</v>
      </c>
      <c r="D22" s="9"/>
      <c r="E22" s="9">
        <v>8772294.17</v>
      </c>
      <c r="F22" s="9"/>
      <c r="G22" s="9">
        <v>5266786</v>
      </c>
      <c r="H22" s="9"/>
      <c r="I22" s="68">
        <f t="shared" si="0"/>
        <v>0.032774380416742646</v>
      </c>
      <c r="J22" s="67"/>
      <c r="K22" s="9">
        <v>2581559.29</v>
      </c>
      <c r="L22" s="9"/>
      <c r="M22" s="9">
        <v>4058667</v>
      </c>
      <c r="N22" s="9"/>
      <c r="O22" s="9">
        <v>6711758</v>
      </c>
      <c r="P22" s="9"/>
      <c r="Q22" s="68">
        <f t="shared" si="1"/>
        <v>0.012152083031266586</v>
      </c>
      <c r="R22" s="72"/>
      <c r="S22" s="57">
        <f t="shared" si="2"/>
        <v>-1.5377889810154233</v>
      </c>
    </row>
    <row r="23" spans="1:19" s="6" customFormat="1" ht="13.5" customHeight="1">
      <c r="A23" s="44" t="s">
        <v>10</v>
      </c>
      <c r="B23" s="45"/>
      <c r="C23" s="9">
        <v>3109969.35</v>
      </c>
      <c r="D23" s="9"/>
      <c r="E23" s="9">
        <v>10940423.13</v>
      </c>
      <c r="F23" s="9"/>
      <c r="G23" s="9">
        <v>11944488.9</v>
      </c>
      <c r="H23" s="9"/>
      <c r="I23" s="68">
        <f t="shared" si="0"/>
        <v>0.015557972089175035</v>
      </c>
      <c r="J23" s="67"/>
      <c r="K23" s="9">
        <v>3112131.03</v>
      </c>
      <c r="L23" s="9"/>
      <c r="M23" s="9">
        <v>14469892.49</v>
      </c>
      <c r="N23" s="9"/>
      <c r="O23" s="9">
        <v>10294620</v>
      </c>
      <c r="P23" s="9"/>
      <c r="Q23" s="68">
        <f t="shared" si="1"/>
        <v>0.014649624677317095</v>
      </c>
      <c r="R23" s="72"/>
      <c r="S23" s="57">
        <f t="shared" si="2"/>
        <v>0.0006945980034779262</v>
      </c>
    </row>
    <row r="24" spans="1:19" s="6" customFormat="1" ht="13.5" customHeight="1">
      <c r="A24" s="46" t="s">
        <v>9</v>
      </c>
      <c r="B24" s="45"/>
      <c r="C24" s="9">
        <v>395861</v>
      </c>
      <c r="D24" s="9"/>
      <c r="E24" s="9">
        <f>8599887+C24</f>
        <v>8995748</v>
      </c>
      <c r="F24" s="9"/>
      <c r="G24" s="9">
        <v>6223167</v>
      </c>
      <c r="H24" s="9"/>
      <c r="I24" s="68">
        <f t="shared" si="0"/>
        <v>0.0019803392561386236</v>
      </c>
      <c r="J24" s="67"/>
      <c r="K24" s="9">
        <v>495264.48</v>
      </c>
      <c r="L24" s="9"/>
      <c r="M24" s="9">
        <f>8297174+K24</f>
        <v>8792438.48</v>
      </c>
      <c r="N24" s="9"/>
      <c r="O24" s="9">
        <v>9281780</v>
      </c>
      <c r="P24" s="9"/>
      <c r="Q24" s="68">
        <f t="shared" si="1"/>
        <v>0.0023313410258329064</v>
      </c>
      <c r="R24" s="72"/>
      <c r="S24" s="57">
        <f t="shared" si="2"/>
        <v>0.2007078722867426</v>
      </c>
    </row>
    <row r="25" spans="1:19" s="6" customFormat="1" ht="13.5" customHeight="1">
      <c r="A25" s="47" t="s">
        <v>22</v>
      </c>
      <c r="B25" s="45"/>
      <c r="C25" s="9">
        <v>1234318.49</v>
      </c>
      <c r="D25" s="9"/>
      <c r="E25" s="9">
        <v>7604571.84</v>
      </c>
      <c r="F25" s="9"/>
      <c r="G25" s="9">
        <v>8125133</v>
      </c>
      <c r="H25" s="9"/>
      <c r="I25" s="68">
        <f t="shared" si="0"/>
        <v>0.006174817323062259</v>
      </c>
      <c r="J25" s="67"/>
      <c r="K25" s="9">
        <v>1053969.11</v>
      </c>
      <c r="L25" s="9"/>
      <c r="M25" s="9">
        <v>8713154.52</v>
      </c>
      <c r="N25" s="9"/>
      <c r="O25" s="9">
        <v>7633938</v>
      </c>
      <c r="P25" s="9"/>
      <c r="Q25" s="68">
        <f t="shared" si="1"/>
        <v>0.004961311633137098</v>
      </c>
      <c r="R25" s="72"/>
      <c r="S25" s="57">
        <f t="shared" si="2"/>
        <v>-0.1711144836113839</v>
      </c>
    </row>
    <row r="26" spans="1:19" s="6" customFormat="1" ht="13.5" customHeight="1">
      <c r="A26" s="44" t="s">
        <v>25</v>
      </c>
      <c r="B26" s="45"/>
      <c r="C26" s="9">
        <v>2966.76</v>
      </c>
      <c r="D26" s="9"/>
      <c r="E26" s="9">
        <v>15134.58</v>
      </c>
      <c r="F26" s="9"/>
      <c r="G26" s="9">
        <v>12624</v>
      </c>
      <c r="H26" s="9"/>
      <c r="I26" s="68">
        <f t="shared" si="0"/>
        <v>1.4841551179686362E-05</v>
      </c>
      <c r="J26" s="67"/>
      <c r="K26" s="9">
        <v>0</v>
      </c>
      <c r="L26" s="9"/>
      <c r="M26" s="9">
        <v>356.24</v>
      </c>
      <c r="N26" s="9"/>
      <c r="O26" s="9">
        <v>25000</v>
      </c>
      <c r="P26" s="9"/>
      <c r="Q26" s="68">
        <f t="shared" si="1"/>
        <v>0</v>
      </c>
      <c r="R26" s="72"/>
      <c r="S26" s="57">
        <v>0</v>
      </c>
    </row>
    <row r="27" spans="1:19" ht="13.5" customHeight="1">
      <c r="A27" s="44" t="s">
        <v>44</v>
      </c>
      <c r="B27" s="45"/>
      <c r="C27" s="9">
        <v>0</v>
      </c>
      <c r="D27" s="9"/>
      <c r="E27" s="9">
        <v>0</v>
      </c>
      <c r="F27" s="9"/>
      <c r="G27" s="9">
        <v>53192</v>
      </c>
      <c r="H27" s="9"/>
      <c r="I27" s="68">
        <f t="shared" si="0"/>
        <v>0</v>
      </c>
      <c r="J27" s="67"/>
      <c r="K27" s="9">
        <v>0</v>
      </c>
      <c r="L27" s="9"/>
      <c r="M27" s="9">
        <v>0</v>
      </c>
      <c r="N27" s="9"/>
      <c r="O27" s="9">
        <v>0</v>
      </c>
      <c r="P27" s="9"/>
      <c r="Q27" s="68">
        <f t="shared" si="1"/>
        <v>0</v>
      </c>
      <c r="R27" s="72"/>
      <c r="S27" s="58">
        <v>0</v>
      </c>
    </row>
    <row r="28" spans="1:19" s="6" customFormat="1" ht="13.5" customHeight="1">
      <c r="A28" s="44"/>
      <c r="B28" s="45"/>
      <c r="C28" s="102">
        <f>SUM(C21:C27)</f>
        <v>11294568.32</v>
      </c>
      <c r="D28" s="9"/>
      <c r="E28" s="102">
        <f>SUM(E21:E27)</f>
        <v>36328171.72</v>
      </c>
      <c r="F28" s="9"/>
      <c r="G28" s="102">
        <f>SUM(G21:G27)</f>
        <v>33925289.9</v>
      </c>
      <c r="H28" s="9"/>
      <c r="I28" s="103">
        <f>SUM(I21:I27)</f>
        <v>0.05650235063629824</v>
      </c>
      <c r="J28" s="67"/>
      <c r="K28" s="102">
        <f>SUM(K21:K27)</f>
        <v>8827866.27</v>
      </c>
      <c r="L28" s="9"/>
      <c r="M28" s="102">
        <f>SUM(M21:M27)</f>
        <v>40999349.25</v>
      </c>
      <c r="N28" s="9"/>
      <c r="O28" s="102">
        <f>SUM(O21:O27)</f>
        <v>33947096</v>
      </c>
      <c r="P28" s="9"/>
      <c r="Q28" s="103">
        <f>SUM(Q21:Q27)</f>
        <v>0.0415551036606088</v>
      </c>
      <c r="R28" s="72"/>
      <c r="S28" s="104">
        <f>(K28-C28)/K28</f>
        <v>-0.27942222668037775</v>
      </c>
    </row>
    <row r="29" spans="1:19" s="6" customFormat="1" ht="13.5" customHeight="1">
      <c r="A29" s="44"/>
      <c r="B29" s="45"/>
      <c r="C29" s="9"/>
      <c r="D29" s="9"/>
      <c r="E29" s="9"/>
      <c r="F29" s="9"/>
      <c r="G29" s="9"/>
      <c r="H29" s="9"/>
      <c r="I29" s="57"/>
      <c r="J29" s="67"/>
      <c r="Q29" s="65"/>
      <c r="R29" s="72"/>
      <c r="S29" s="57"/>
    </row>
    <row r="30" spans="1:19" ht="13.5" customHeight="1">
      <c r="A30" s="42" t="s">
        <v>27</v>
      </c>
      <c r="B30" s="45"/>
      <c r="C30" s="9"/>
      <c r="D30" s="9"/>
      <c r="E30" s="9"/>
      <c r="F30" s="9"/>
      <c r="G30" s="9"/>
      <c r="H30" s="9"/>
      <c r="I30" s="57"/>
      <c r="J30" s="67"/>
      <c r="K30" s="6"/>
      <c r="L30" s="6"/>
      <c r="M30" s="6"/>
      <c r="N30" s="6"/>
      <c r="O30" s="6"/>
      <c r="P30" s="6"/>
      <c r="Q30" s="65"/>
      <c r="R30" s="72"/>
      <c r="S30" s="57"/>
    </row>
    <row r="31" spans="1:19" ht="13.5" customHeight="1">
      <c r="A31" s="44" t="s">
        <v>28</v>
      </c>
      <c r="B31" s="45"/>
      <c r="C31" s="9">
        <v>967662.88</v>
      </c>
      <c r="D31" s="9"/>
      <c r="E31" s="9">
        <v>3725589.35</v>
      </c>
      <c r="F31" s="9"/>
      <c r="G31" s="9">
        <v>3336282</v>
      </c>
      <c r="H31" s="9"/>
      <c r="I31" s="68">
        <f>C31/$C$68</f>
        <v>0.004840842588616101</v>
      </c>
      <c r="J31" s="67"/>
      <c r="K31" s="9">
        <v>908723.59</v>
      </c>
      <c r="L31" s="9"/>
      <c r="M31" s="9">
        <v>3897406.07</v>
      </c>
      <c r="N31" s="9"/>
      <c r="O31" s="9">
        <v>3678476</v>
      </c>
      <c r="P31" s="9"/>
      <c r="Q31" s="68">
        <f>K31/$K$68</f>
        <v>0.004277602517566294</v>
      </c>
      <c r="R31" s="72"/>
      <c r="S31" s="57">
        <f>(K31-C31)/K31</f>
        <v>-0.0648594255157391</v>
      </c>
    </row>
    <row r="32" spans="1:19" ht="13.5" customHeight="1">
      <c r="A32" s="44" t="s">
        <v>11</v>
      </c>
      <c r="B32" s="45"/>
      <c r="C32" s="9">
        <v>25865.14</v>
      </c>
      <c r="D32" s="9"/>
      <c r="E32" s="9">
        <v>49469.18</v>
      </c>
      <c r="F32" s="9"/>
      <c r="G32" s="9">
        <v>4263604</v>
      </c>
      <c r="H32" s="9"/>
      <c r="I32" s="68">
        <f>C32/$C$68</f>
        <v>0.0001293932772046788</v>
      </c>
      <c r="J32" s="67"/>
      <c r="K32" s="9">
        <v>3067.81</v>
      </c>
      <c r="L32" s="9"/>
      <c r="M32" s="9">
        <v>9405.18</v>
      </c>
      <c r="N32" s="9"/>
      <c r="O32" s="9">
        <v>52354</v>
      </c>
      <c r="P32" s="9"/>
      <c r="Q32" s="68">
        <f>K32/$K$68</f>
        <v>1.4440993855364811E-05</v>
      </c>
      <c r="R32" s="72"/>
      <c r="S32" s="57">
        <f>(K32-C32)/K32</f>
        <v>-7.431141433139601</v>
      </c>
    </row>
    <row r="33" spans="1:19" ht="13.5" customHeight="1">
      <c r="A33" s="44" t="s">
        <v>12</v>
      </c>
      <c r="B33" s="45"/>
      <c r="C33" s="9">
        <v>9267736.42</v>
      </c>
      <c r="D33" s="9"/>
      <c r="E33" s="9">
        <v>33419391.43</v>
      </c>
      <c r="F33" s="9"/>
      <c r="G33" s="9">
        <v>9613428</v>
      </c>
      <c r="H33" s="9"/>
      <c r="I33" s="68">
        <f>C33/$C$68</f>
        <v>0.04636289568326162</v>
      </c>
      <c r="J33" s="67"/>
      <c r="K33" s="9">
        <v>12383743.77</v>
      </c>
      <c r="L33" s="9"/>
      <c r="M33" s="9">
        <v>39469326.39</v>
      </c>
      <c r="N33" s="9"/>
      <c r="O33" s="9">
        <v>18749000</v>
      </c>
      <c r="P33" s="9"/>
      <c r="Q33" s="68">
        <f>K33/$K$68</f>
        <v>0.05829356045158672</v>
      </c>
      <c r="R33" s="72"/>
      <c r="S33" s="57">
        <f>(K33-C33)/K33</f>
        <v>0.2516207867243364</v>
      </c>
    </row>
    <row r="34" spans="1:19" ht="13.5" customHeight="1">
      <c r="A34" s="44" t="s">
        <v>13</v>
      </c>
      <c r="B34" s="45"/>
      <c r="C34" s="10">
        <v>1140450.55</v>
      </c>
      <c r="D34" s="9"/>
      <c r="E34" s="10">
        <v>3051577.17</v>
      </c>
      <c r="F34" s="9"/>
      <c r="G34" s="10">
        <v>2668745</v>
      </c>
      <c r="H34" s="9"/>
      <c r="I34" s="69">
        <f>C34/$C$68</f>
        <v>0.005705232376642014</v>
      </c>
      <c r="J34" s="67"/>
      <c r="K34" s="10">
        <v>733674.04</v>
      </c>
      <c r="L34" s="9"/>
      <c r="M34" s="10">
        <v>3486088.79</v>
      </c>
      <c r="N34" s="9"/>
      <c r="O34" s="10">
        <v>2633685</v>
      </c>
      <c r="P34" s="9"/>
      <c r="Q34" s="69">
        <f>K34/$K$68</f>
        <v>0.0034535979423369364</v>
      </c>
      <c r="R34" s="72"/>
      <c r="S34" s="58">
        <f>(K34-C34)/K34</f>
        <v>-0.5544376491772831</v>
      </c>
    </row>
    <row r="35" spans="1:19" s="6" customFormat="1" ht="13.5" customHeight="1">
      <c r="A35" s="46"/>
      <c r="B35" s="45"/>
      <c r="C35" s="9">
        <f>SUM(C31:C34)</f>
        <v>11401714.99</v>
      </c>
      <c r="D35" s="9"/>
      <c r="E35" s="9">
        <f>SUM(E31:E34)</f>
        <v>40246027.13</v>
      </c>
      <c r="F35" s="9"/>
      <c r="G35" s="9">
        <f>SUM(G31:G34)</f>
        <v>19882059</v>
      </c>
      <c r="H35" s="9"/>
      <c r="I35" s="68">
        <f>SUM(I31:I34)</f>
        <v>0.057038363925724415</v>
      </c>
      <c r="J35" s="67"/>
      <c r="K35" s="9">
        <f>SUM(K31:L34)</f>
        <v>14029209.21</v>
      </c>
      <c r="L35" s="9"/>
      <c r="M35" s="9">
        <f>SUM(M31:M34)</f>
        <v>46862226.43</v>
      </c>
      <c r="N35" s="9"/>
      <c r="O35" s="9">
        <f>SUM(O31:O34)</f>
        <v>25113515</v>
      </c>
      <c r="P35" s="9"/>
      <c r="Q35" s="68">
        <f>SUM(Q31:Q34)</f>
        <v>0.06603920190534532</v>
      </c>
      <c r="R35" s="72"/>
      <c r="S35" s="57">
        <f>(K35-C35)/K35</f>
        <v>0.18728740734204224</v>
      </c>
    </row>
    <row r="36" spans="1:19" ht="13.5" customHeight="1">
      <c r="A36" s="39"/>
      <c r="B36" s="40"/>
      <c r="C36" s="12"/>
      <c r="D36" s="12"/>
      <c r="E36" s="12"/>
      <c r="F36" s="12"/>
      <c r="G36" s="12"/>
      <c r="H36" s="12"/>
      <c r="I36" s="55"/>
      <c r="J36" s="67"/>
      <c r="K36" s="6"/>
      <c r="L36" s="6"/>
      <c r="M36" s="6"/>
      <c r="N36" s="6"/>
      <c r="O36" s="6"/>
      <c r="P36" s="6"/>
      <c r="Q36" s="65"/>
      <c r="R36" s="72"/>
      <c r="S36" s="55"/>
    </row>
    <row r="37" spans="1:19" ht="13.5" customHeight="1">
      <c r="A37" s="42" t="s">
        <v>29</v>
      </c>
      <c r="B37" s="45"/>
      <c r="C37" s="9"/>
      <c r="D37" s="9"/>
      <c r="E37" s="9"/>
      <c r="F37" s="9"/>
      <c r="G37" s="9"/>
      <c r="H37" s="9"/>
      <c r="I37" s="57"/>
      <c r="J37" s="67"/>
      <c r="K37" s="6"/>
      <c r="L37" s="6"/>
      <c r="M37" s="6"/>
      <c r="N37" s="6"/>
      <c r="O37" s="6"/>
      <c r="P37" s="6"/>
      <c r="Q37" s="65"/>
      <c r="R37" s="72"/>
      <c r="S37" s="57"/>
    </row>
    <row r="38" spans="1:19" ht="13.5" customHeight="1">
      <c r="A38" s="44" t="s">
        <v>24</v>
      </c>
      <c r="B38" s="45"/>
      <c r="C38" s="9">
        <v>2371432.52</v>
      </c>
      <c r="D38" s="9"/>
      <c r="E38" s="9">
        <f>8416138+C38</f>
        <v>10787570.52</v>
      </c>
      <c r="F38" s="9"/>
      <c r="G38" s="9">
        <v>14714329</v>
      </c>
      <c r="H38" s="9"/>
      <c r="I38" s="68">
        <f>C38/$C$68</f>
        <v>0.011863358382461879</v>
      </c>
      <c r="J38" s="67"/>
      <c r="K38" s="9">
        <v>2924730.28</v>
      </c>
      <c r="L38" s="9"/>
      <c r="M38" s="9">
        <f>7866203+K38</f>
        <v>10790933.28</v>
      </c>
      <c r="N38" s="9"/>
      <c r="O38" s="9">
        <v>12374695</v>
      </c>
      <c r="P38" s="9"/>
      <c r="Q38" s="68">
        <f>K38/$K$68</f>
        <v>0.01376747973377732</v>
      </c>
      <c r="R38" s="72"/>
      <c r="S38" s="57">
        <f>(K38-C38)/K38</f>
        <v>0.18917907192453992</v>
      </c>
    </row>
    <row r="39" spans="1:19" ht="13.5" customHeight="1">
      <c r="A39" s="44" t="s">
        <v>14</v>
      </c>
      <c r="B39" s="45"/>
      <c r="C39" s="9">
        <v>255322.85</v>
      </c>
      <c r="D39" s="9"/>
      <c r="E39" s="9">
        <v>350153.84</v>
      </c>
      <c r="F39" s="9"/>
      <c r="G39" s="9">
        <v>0</v>
      </c>
      <c r="H39" s="9"/>
      <c r="I39" s="68">
        <f>C39/$C$68</f>
        <v>0.0012772813256274132</v>
      </c>
      <c r="J39" s="67"/>
      <c r="K39" s="9">
        <v>21780</v>
      </c>
      <c r="L39" s="9"/>
      <c r="M39" s="9">
        <v>110025.66</v>
      </c>
      <c r="N39" s="9"/>
      <c r="O39" s="9">
        <v>680</v>
      </c>
      <c r="P39" s="9"/>
      <c r="Q39" s="68">
        <f>K39/$K$68</f>
        <v>0.0001025242261319461</v>
      </c>
      <c r="R39" s="72"/>
      <c r="S39" s="57">
        <f>(K39-C39)/K39</f>
        <v>-10.722812213039486</v>
      </c>
    </row>
    <row r="40" spans="1:19" ht="13.5" customHeight="1">
      <c r="A40" s="44" t="s">
        <v>15</v>
      </c>
      <c r="B40" s="45"/>
      <c r="C40" s="9">
        <v>1723058.32</v>
      </c>
      <c r="D40" s="9"/>
      <c r="E40" s="9">
        <v>6104626.36</v>
      </c>
      <c r="F40" s="9"/>
      <c r="G40" s="9">
        <v>4358144</v>
      </c>
      <c r="H40" s="9"/>
      <c r="I40" s="99">
        <f>C40/$C$68</f>
        <v>0.00861979339139816</v>
      </c>
      <c r="J40" s="67"/>
      <c r="K40" s="9">
        <v>2817762.76</v>
      </c>
      <c r="L40" s="9"/>
      <c r="M40" s="9">
        <v>6564218.28</v>
      </c>
      <c r="N40" s="9"/>
      <c r="O40" s="9">
        <v>5077849</v>
      </c>
      <c r="P40" s="9"/>
      <c r="Q40" s="68">
        <f>K40/$K$68</f>
        <v>0.013263955298090751</v>
      </c>
      <c r="R40" s="72"/>
      <c r="S40" s="57">
        <f>(K40-C40)/K40</f>
        <v>0.38850128035619286</v>
      </c>
    </row>
    <row r="41" spans="1:19" ht="13.5" customHeight="1">
      <c r="A41" s="44"/>
      <c r="B41" s="45"/>
      <c r="C41" s="101">
        <f>SUM(C38:C40)</f>
        <v>4349813.69</v>
      </c>
      <c r="D41" s="9"/>
      <c r="E41" s="102">
        <f>SUM(E38:E40)</f>
        <v>17242350.72</v>
      </c>
      <c r="F41" s="9"/>
      <c r="G41" s="102">
        <f>SUM(G38:G40)</f>
        <v>19072473</v>
      </c>
      <c r="H41" s="9"/>
      <c r="I41" s="103">
        <f>SUM(I38:I40)</f>
        <v>0.021760433099487452</v>
      </c>
      <c r="J41" s="67"/>
      <c r="K41" s="102">
        <f>SUM(K38:K40)</f>
        <v>5764273.039999999</v>
      </c>
      <c r="L41" s="9"/>
      <c r="M41" s="102">
        <f>SUM(M38:M40)</f>
        <v>17465177.22</v>
      </c>
      <c r="N41" s="9"/>
      <c r="O41" s="102">
        <f>SUM(O38:O40)</f>
        <v>17453224</v>
      </c>
      <c r="P41" s="9"/>
      <c r="Q41" s="103">
        <f>SUM(Q38:Q40)</f>
        <v>0.027133959258000016</v>
      </c>
      <c r="R41" s="72"/>
      <c r="S41" s="104">
        <f>(K41-C41)/K41</f>
        <v>0.24538382206822024</v>
      </c>
    </row>
    <row r="42" spans="1:19" ht="13.5" customHeight="1" thickBot="1">
      <c r="A42" s="105"/>
      <c r="B42" s="106"/>
      <c r="C42" s="9"/>
      <c r="D42" s="9"/>
      <c r="E42" s="9"/>
      <c r="F42" s="9"/>
      <c r="G42" s="9"/>
      <c r="H42" s="9"/>
      <c r="I42" s="57"/>
      <c r="J42" s="67"/>
      <c r="K42" s="6"/>
      <c r="L42" s="6"/>
      <c r="M42" s="6"/>
      <c r="N42" s="6"/>
      <c r="O42" s="6"/>
      <c r="P42" s="6"/>
      <c r="Q42" s="65"/>
      <c r="R42" s="72"/>
      <c r="S42" s="57"/>
    </row>
    <row r="43" spans="1:19" s="1" customFormat="1" ht="13.5" customHeight="1" thickBot="1">
      <c r="A43" s="80" t="s">
        <v>19</v>
      </c>
      <c r="B43" s="28"/>
      <c r="C43" s="29">
        <f>C18+C28+C35+C41</f>
        <v>86954893.07999998</v>
      </c>
      <c r="D43" s="30"/>
      <c r="E43" s="30">
        <f>E18+E28+E35+E41</f>
        <v>821969144.4599999</v>
      </c>
      <c r="F43" s="30"/>
      <c r="G43" s="30">
        <f>G18+G28+G35+G41</f>
        <v>735209906.63</v>
      </c>
      <c r="H43" s="30"/>
      <c r="I43" s="73">
        <f>I18+I28+I35+I41</f>
        <v>0.4350016502753763</v>
      </c>
      <c r="J43" s="32"/>
      <c r="K43" s="30">
        <f>K18+K28+K35+K41</f>
        <v>90868279.66999999</v>
      </c>
      <c r="L43" s="30"/>
      <c r="M43" s="30">
        <f>M18+M28+M35+M41</f>
        <v>935017937.3899999</v>
      </c>
      <c r="N43" s="30"/>
      <c r="O43" s="30">
        <f>O18+O28+O35+O41</f>
        <v>789240997</v>
      </c>
      <c r="P43" s="30"/>
      <c r="Q43" s="73">
        <f>Q18+Q28+Q35+Q41</f>
        <v>0.42774104927033973</v>
      </c>
      <c r="R43" s="33"/>
      <c r="S43" s="31">
        <f>(K43-C43)/K43</f>
        <v>0.04306658609816294</v>
      </c>
    </row>
    <row r="44" spans="1:19" s="6" customFormat="1" ht="13.5" customHeight="1" thickBot="1">
      <c r="A44" s="46"/>
      <c r="B44" s="45"/>
      <c r="C44" s="56"/>
      <c r="D44" s="9"/>
      <c r="E44" s="9"/>
      <c r="F44" s="9"/>
      <c r="G44" s="9"/>
      <c r="H44" s="9"/>
      <c r="I44" s="57"/>
      <c r="J44" s="67"/>
      <c r="Q44" s="65"/>
      <c r="R44" s="72"/>
      <c r="S44" s="57"/>
    </row>
    <row r="45" spans="1:19" s="6" customFormat="1" ht="36" customHeight="1" thickBot="1">
      <c r="A45" s="89" t="s">
        <v>31</v>
      </c>
      <c r="B45" s="90"/>
      <c r="C45" s="91"/>
      <c r="D45" s="92"/>
      <c r="E45" s="92"/>
      <c r="F45" s="92"/>
      <c r="G45" s="92"/>
      <c r="H45" s="92"/>
      <c r="I45" s="93"/>
      <c r="J45" s="94"/>
      <c r="K45" s="92"/>
      <c r="L45" s="92"/>
      <c r="M45" s="92"/>
      <c r="N45" s="92"/>
      <c r="O45" s="92"/>
      <c r="P45" s="92"/>
      <c r="Q45" s="93"/>
      <c r="R45" s="95"/>
      <c r="S45" s="93"/>
    </row>
    <row r="46" spans="1:19" s="6" customFormat="1" ht="13.5" customHeight="1">
      <c r="A46" s="46"/>
      <c r="B46" s="45"/>
      <c r="C46" s="56"/>
      <c r="D46" s="9"/>
      <c r="E46" s="9"/>
      <c r="F46" s="9"/>
      <c r="G46" s="9"/>
      <c r="H46" s="9"/>
      <c r="I46" s="57"/>
      <c r="J46" s="67"/>
      <c r="Q46" s="65"/>
      <c r="R46" s="72"/>
      <c r="S46" s="57"/>
    </row>
    <row r="47" spans="1:19" ht="13.5" customHeight="1">
      <c r="A47" s="42" t="s">
        <v>16</v>
      </c>
      <c r="B47" s="45"/>
      <c r="C47" s="56"/>
      <c r="D47" s="9"/>
      <c r="E47" s="9"/>
      <c r="F47" s="9"/>
      <c r="G47" s="9"/>
      <c r="H47" s="9"/>
      <c r="I47" s="57"/>
      <c r="J47" s="67"/>
      <c r="K47" s="6"/>
      <c r="L47" s="6"/>
      <c r="M47" s="6"/>
      <c r="N47" s="6"/>
      <c r="O47" s="6"/>
      <c r="P47" s="6"/>
      <c r="Q47" s="65"/>
      <c r="R47" s="72"/>
      <c r="S47" s="57"/>
    </row>
    <row r="48" spans="1:19" ht="13.5" customHeight="1">
      <c r="A48" s="47" t="s">
        <v>34</v>
      </c>
      <c r="B48" s="45"/>
      <c r="C48" s="9">
        <v>60143485.32</v>
      </c>
      <c r="D48" s="9"/>
      <c r="E48" s="9">
        <v>246627134.85</v>
      </c>
      <c r="F48" s="9"/>
      <c r="G48" s="9">
        <v>221431184</v>
      </c>
      <c r="H48" s="9"/>
      <c r="I48" s="68">
        <f aca="true" t="shared" si="3" ref="I48:I54">C48/$C$68</f>
        <v>0.3008745619805766</v>
      </c>
      <c r="J48" s="67"/>
      <c r="K48" s="9">
        <v>70308620.42</v>
      </c>
      <c r="L48" s="9"/>
      <c r="M48" s="9">
        <v>284842692.58</v>
      </c>
      <c r="N48" s="9"/>
      <c r="O48" s="9">
        <v>231276210</v>
      </c>
      <c r="P48" s="9"/>
      <c r="Q48" s="68">
        <f aca="true" t="shared" si="4" ref="Q48:Q54">K48/$K$68</f>
        <v>0.3309612901269625</v>
      </c>
      <c r="R48" s="72"/>
      <c r="S48" s="57">
        <f aca="true" t="shared" si="5" ref="S48:S55">(K48-C48)/K48</f>
        <v>0.14457878762628126</v>
      </c>
    </row>
    <row r="49" spans="1:19" ht="13.5" customHeight="1">
      <c r="A49" s="47" t="s">
        <v>35</v>
      </c>
      <c r="B49" s="45"/>
      <c r="C49" s="9">
        <v>18690697.18</v>
      </c>
      <c r="D49" s="9"/>
      <c r="E49" s="9">
        <v>87912651.81</v>
      </c>
      <c r="F49" s="9"/>
      <c r="G49" s="9">
        <v>97893648</v>
      </c>
      <c r="H49" s="9"/>
      <c r="I49" s="68">
        <f t="shared" si="3"/>
        <v>0.09350231861727594</v>
      </c>
      <c r="J49" s="67"/>
      <c r="K49" s="9">
        <v>31757922.47</v>
      </c>
      <c r="L49" s="9"/>
      <c r="M49" s="9">
        <v>103423732.54</v>
      </c>
      <c r="N49" s="9"/>
      <c r="O49" s="9">
        <v>89385226</v>
      </c>
      <c r="P49" s="9"/>
      <c r="Q49" s="68">
        <f t="shared" si="4"/>
        <v>0.1494929487968362</v>
      </c>
      <c r="R49" s="72"/>
      <c r="S49" s="57">
        <f t="shared" si="5"/>
        <v>0.411463479777177</v>
      </c>
    </row>
    <row r="50" spans="1:19" ht="13.5" customHeight="1">
      <c r="A50" s="47" t="s">
        <v>36</v>
      </c>
      <c r="B50" s="45"/>
      <c r="C50" s="9">
        <v>791092.69</v>
      </c>
      <c r="D50" s="9"/>
      <c r="E50" s="9">
        <v>6882487.73</v>
      </c>
      <c r="F50" s="9"/>
      <c r="G50" s="9">
        <v>1055672</v>
      </c>
      <c r="H50" s="9"/>
      <c r="I50" s="68">
        <f t="shared" si="3"/>
        <v>0.003957530318094742</v>
      </c>
      <c r="J50" s="67"/>
      <c r="K50" s="9">
        <v>775765.12</v>
      </c>
      <c r="L50" s="9"/>
      <c r="M50" s="9">
        <v>5558797.29</v>
      </c>
      <c r="N50" s="9"/>
      <c r="O50" s="9">
        <v>2850274</v>
      </c>
      <c r="P50" s="9"/>
      <c r="Q50" s="68">
        <f t="shared" si="4"/>
        <v>0.0036517317992725575</v>
      </c>
      <c r="R50" s="72"/>
      <c r="S50" s="57">
        <f t="shared" si="5"/>
        <v>-0.019758003556540348</v>
      </c>
    </row>
    <row r="51" spans="1:19" ht="13.5" customHeight="1">
      <c r="A51" s="47" t="s">
        <v>23</v>
      </c>
      <c r="B51" s="45"/>
      <c r="C51" s="9">
        <v>0</v>
      </c>
      <c r="D51" s="9"/>
      <c r="E51" s="9">
        <v>0</v>
      </c>
      <c r="F51" s="9"/>
      <c r="G51" s="9">
        <v>0</v>
      </c>
      <c r="H51" s="9"/>
      <c r="I51" s="68">
        <f>C51/$C$68</f>
        <v>0</v>
      </c>
      <c r="J51" s="67"/>
      <c r="K51" s="9">
        <v>0</v>
      </c>
      <c r="L51" s="9"/>
      <c r="M51" s="9">
        <v>0</v>
      </c>
      <c r="N51" s="9"/>
      <c r="O51" s="9">
        <v>0</v>
      </c>
      <c r="P51" s="9"/>
      <c r="Q51" s="68">
        <f>K51/$K$68</f>
        <v>0</v>
      </c>
      <c r="R51" s="72"/>
      <c r="S51" s="57">
        <v>0</v>
      </c>
    </row>
    <row r="52" spans="1:19" ht="13.5" customHeight="1">
      <c r="A52" s="47" t="s">
        <v>42</v>
      </c>
      <c r="B52" s="45"/>
      <c r="C52" s="9">
        <v>32168737.9</v>
      </c>
      <c r="D52" s="9"/>
      <c r="E52" s="9">
        <v>66716868.97</v>
      </c>
      <c r="F52" s="9"/>
      <c r="G52" s="9">
        <v>34702184</v>
      </c>
      <c r="H52" s="9"/>
      <c r="I52" s="68">
        <f t="shared" si="3"/>
        <v>0.16092773595732932</v>
      </c>
      <c r="J52" s="67"/>
      <c r="K52" s="9">
        <v>10934920.13</v>
      </c>
      <c r="L52" s="9"/>
      <c r="M52" s="9">
        <v>60453018.95</v>
      </c>
      <c r="N52" s="9"/>
      <c r="O52" s="9">
        <v>49726697</v>
      </c>
      <c r="P52" s="9"/>
      <c r="Q52" s="68">
        <f t="shared" si="4"/>
        <v>0.05147356401023368</v>
      </c>
      <c r="R52" s="72"/>
      <c r="S52" s="57">
        <f t="shared" si="5"/>
        <v>-1.9418356528956187</v>
      </c>
    </row>
    <row r="53" spans="1:19" ht="13.5" customHeight="1">
      <c r="A53" s="47" t="s">
        <v>37</v>
      </c>
      <c r="B53" s="45"/>
      <c r="C53" s="9">
        <v>1110307.06</v>
      </c>
      <c r="D53" s="9">
        <v>9485.48</v>
      </c>
      <c r="E53" s="9">
        <v>2272757.01</v>
      </c>
      <c r="F53" s="9"/>
      <c r="G53" s="9">
        <v>2158432</v>
      </c>
      <c r="H53" s="9"/>
      <c r="I53" s="68">
        <f t="shared" si="3"/>
        <v>0.005554436171499244</v>
      </c>
      <c r="J53" s="66"/>
      <c r="K53" s="9">
        <v>586483.73</v>
      </c>
      <c r="L53" s="9">
        <v>9485.48</v>
      </c>
      <c r="M53" s="9">
        <v>2380941.97</v>
      </c>
      <c r="N53" s="9"/>
      <c r="O53" s="9">
        <v>2181472.4</v>
      </c>
      <c r="P53" s="9"/>
      <c r="Q53" s="68">
        <f t="shared" si="4"/>
        <v>0.002760734185363968</v>
      </c>
      <c r="R53" s="72"/>
      <c r="S53" s="57">
        <f t="shared" si="5"/>
        <v>-0.8931591844841119</v>
      </c>
    </row>
    <row r="54" spans="1:19" ht="13.5" customHeight="1">
      <c r="A54" s="47" t="s">
        <v>38</v>
      </c>
      <c r="B54" s="45"/>
      <c r="C54" s="10">
        <v>15641.84</v>
      </c>
      <c r="D54" s="9"/>
      <c r="E54" s="10">
        <v>18786613.64</v>
      </c>
      <c r="F54" s="9"/>
      <c r="G54" s="10">
        <v>22964608</v>
      </c>
      <c r="H54" s="9"/>
      <c r="I54" s="69">
        <f t="shared" si="3"/>
        <v>7.825006704433973E-05</v>
      </c>
      <c r="J54" s="66"/>
      <c r="K54" s="10">
        <v>7205588.71</v>
      </c>
      <c r="L54" s="9"/>
      <c r="M54" s="10">
        <v>28551948.11</v>
      </c>
      <c r="N54" s="9"/>
      <c r="O54" s="10">
        <v>18781716</v>
      </c>
      <c r="P54" s="9"/>
      <c r="Q54" s="69">
        <f t="shared" si="4"/>
        <v>0.03391861369687042</v>
      </c>
      <c r="R54" s="72"/>
      <c r="S54" s="58">
        <f t="shared" si="5"/>
        <v>0.9978292072126886</v>
      </c>
    </row>
    <row r="55" spans="1:19" ht="13.5" customHeight="1">
      <c r="A55" s="47"/>
      <c r="B55" s="45"/>
      <c r="C55" s="9">
        <f>SUM(C48:C54)</f>
        <v>112919961.99000001</v>
      </c>
      <c r="D55" s="9"/>
      <c r="E55" s="9">
        <f>SUM(E48:E54)</f>
        <v>429198514.01</v>
      </c>
      <c r="F55" s="9"/>
      <c r="G55" s="9">
        <f>SUM(G48:G54)</f>
        <v>380205728</v>
      </c>
      <c r="H55" s="9"/>
      <c r="I55" s="68">
        <f>SUM(I48:I54)</f>
        <v>0.5648948331118201</v>
      </c>
      <c r="J55" s="67"/>
      <c r="K55" s="9">
        <f>SUM(K48:K54)</f>
        <v>121569300.58</v>
      </c>
      <c r="L55" s="9"/>
      <c r="M55" s="9">
        <f>SUM(M48:M54)</f>
        <v>485211131.44000006</v>
      </c>
      <c r="N55" s="9"/>
      <c r="O55" s="9">
        <f>SUM(O48:O54)</f>
        <v>394201595.4</v>
      </c>
      <c r="P55" s="9"/>
      <c r="Q55" s="68">
        <f>SUM(Q48:Q54)</f>
        <v>0.5722588826155394</v>
      </c>
      <c r="R55" s="72"/>
      <c r="S55" s="57">
        <f t="shared" si="5"/>
        <v>0.07114739123063554</v>
      </c>
    </row>
    <row r="56" spans="1:19" ht="13.5" customHeight="1" thickBot="1">
      <c r="A56" s="39"/>
      <c r="B56" s="40"/>
      <c r="C56" s="39"/>
      <c r="D56" s="12"/>
      <c r="E56" s="12"/>
      <c r="F56" s="12"/>
      <c r="G56" s="12"/>
      <c r="H56" s="12"/>
      <c r="I56" s="55"/>
      <c r="J56" s="67"/>
      <c r="K56" s="6"/>
      <c r="L56" s="6"/>
      <c r="M56" s="6"/>
      <c r="N56" s="6"/>
      <c r="O56" s="6"/>
      <c r="P56" s="6"/>
      <c r="Q56" s="65"/>
      <c r="R56" s="72"/>
      <c r="S56" s="55"/>
    </row>
    <row r="57" spans="1:19" s="6" customFormat="1" ht="34.5" customHeight="1" thickBot="1">
      <c r="A57" s="110" t="s">
        <v>33</v>
      </c>
      <c r="B57" s="111"/>
      <c r="C57" s="30">
        <f>C55</f>
        <v>112919961.99000001</v>
      </c>
      <c r="D57" s="30"/>
      <c r="E57" s="30">
        <f>E55</f>
        <v>429198514.01</v>
      </c>
      <c r="F57" s="30"/>
      <c r="G57" s="30">
        <f>G55</f>
        <v>380205728</v>
      </c>
      <c r="H57" s="30"/>
      <c r="I57" s="73">
        <f>I55</f>
        <v>0.5648948331118201</v>
      </c>
      <c r="J57" s="33"/>
      <c r="K57" s="30">
        <f>K55</f>
        <v>121569300.58</v>
      </c>
      <c r="L57" s="30"/>
      <c r="M57" s="30">
        <f>M55</f>
        <v>485211131.44000006</v>
      </c>
      <c r="N57" s="30"/>
      <c r="O57" s="30">
        <f>O55</f>
        <v>394201595.4</v>
      </c>
      <c r="P57" s="30"/>
      <c r="Q57" s="73">
        <f>Q55</f>
        <v>0.5722588826155394</v>
      </c>
      <c r="R57" s="33"/>
      <c r="S57" s="31">
        <f>(K57-C57)/K57</f>
        <v>0.07114739123063554</v>
      </c>
    </row>
    <row r="58" spans="1:19" s="6" customFormat="1" ht="13.5" customHeight="1" thickBot="1">
      <c r="A58" s="47"/>
      <c r="B58" s="45"/>
      <c r="C58" s="56"/>
      <c r="D58" s="9"/>
      <c r="E58" s="9"/>
      <c r="F58" s="9"/>
      <c r="G58" s="9"/>
      <c r="H58" s="9"/>
      <c r="I58" s="57"/>
      <c r="J58" s="66"/>
      <c r="Q58" s="65"/>
      <c r="R58" s="72"/>
      <c r="S58" s="57"/>
    </row>
    <row r="59" spans="1:19" s="6" customFormat="1" ht="13.5" customHeight="1" thickBot="1">
      <c r="A59" s="96" t="s">
        <v>39</v>
      </c>
      <c r="B59" s="97"/>
      <c r="C59" s="91"/>
      <c r="D59" s="92"/>
      <c r="E59" s="92"/>
      <c r="F59" s="92"/>
      <c r="G59" s="92"/>
      <c r="H59" s="92"/>
      <c r="I59" s="93"/>
      <c r="J59" s="95"/>
      <c r="K59" s="90"/>
      <c r="L59" s="90"/>
      <c r="M59" s="90"/>
      <c r="N59" s="90"/>
      <c r="O59" s="90"/>
      <c r="P59" s="90"/>
      <c r="Q59" s="98"/>
      <c r="R59" s="95"/>
      <c r="S59" s="93"/>
    </row>
    <row r="60" spans="1:19" s="6" customFormat="1" ht="13.5" customHeight="1">
      <c r="A60" s="48"/>
      <c r="B60" s="49"/>
      <c r="C60" s="59"/>
      <c r="D60" s="13"/>
      <c r="E60" s="13"/>
      <c r="F60" s="13"/>
      <c r="G60" s="13"/>
      <c r="H60" s="13"/>
      <c r="I60" s="60"/>
      <c r="J60" s="66"/>
      <c r="K60" s="1"/>
      <c r="L60" s="1"/>
      <c r="M60" s="1"/>
      <c r="N60" s="1"/>
      <c r="O60" s="1"/>
      <c r="P60" s="1"/>
      <c r="Q60" s="70"/>
      <c r="R60" s="66"/>
      <c r="S60" s="60"/>
    </row>
    <row r="61" spans="1:19" s="6" customFormat="1" ht="13.5" customHeight="1">
      <c r="A61" s="42" t="s">
        <v>40</v>
      </c>
      <c r="B61" s="45"/>
      <c r="C61" s="56"/>
      <c r="D61" s="9"/>
      <c r="E61" s="9"/>
      <c r="F61" s="9"/>
      <c r="G61" s="9"/>
      <c r="H61" s="9"/>
      <c r="I61" s="57"/>
      <c r="J61" s="66"/>
      <c r="K61" s="1"/>
      <c r="L61" s="1"/>
      <c r="M61" s="1"/>
      <c r="N61" s="1"/>
      <c r="O61" s="1"/>
      <c r="P61" s="1"/>
      <c r="Q61" s="70"/>
      <c r="R61" s="66"/>
      <c r="S61" s="57"/>
    </row>
    <row r="62" spans="1:19" s="6" customFormat="1" ht="13.5" customHeight="1">
      <c r="A62" s="47" t="s">
        <v>20</v>
      </c>
      <c r="B62" s="45"/>
      <c r="C62" s="10">
        <v>20692.51</v>
      </c>
      <c r="D62" s="9"/>
      <c r="E62" s="10">
        <v>132560.76</v>
      </c>
      <c r="F62" s="9"/>
      <c r="G62" s="10">
        <v>113100</v>
      </c>
      <c r="H62" s="9"/>
      <c r="I62" s="69">
        <f>C62/$C$68</f>
        <v>0.00010351661280358769</v>
      </c>
      <c r="J62" s="66"/>
      <c r="K62" s="107">
        <v>14.47</v>
      </c>
      <c r="L62" s="9"/>
      <c r="M62" s="10">
        <v>27564.73</v>
      </c>
      <c r="N62" s="9"/>
      <c r="O62" s="10">
        <v>44960</v>
      </c>
      <c r="P62" s="9"/>
      <c r="Q62" s="69">
        <f>K62/$K$68</f>
        <v>6.811412085074656E-08</v>
      </c>
      <c r="R62" s="66"/>
      <c r="S62" s="58">
        <f>(K62-C62)/K62</f>
        <v>-1429.0283344851414</v>
      </c>
    </row>
    <row r="63" spans="1:19" s="6" customFormat="1" ht="13.5" customHeight="1">
      <c r="A63" s="48"/>
      <c r="B63" s="49"/>
      <c r="C63" s="9">
        <f>SUM(C62)</f>
        <v>20692.51</v>
      </c>
      <c r="D63" s="9"/>
      <c r="E63" s="9">
        <f>SUM(E62)</f>
        <v>132560.76</v>
      </c>
      <c r="F63" s="9"/>
      <c r="G63" s="9">
        <f>SUM(G62)</f>
        <v>113100</v>
      </c>
      <c r="H63" s="9"/>
      <c r="I63" s="68">
        <f>SUM(I62)</f>
        <v>0.00010351661280358769</v>
      </c>
      <c r="J63" s="66"/>
      <c r="K63" s="108">
        <f>SUM(K62)</f>
        <v>14.47</v>
      </c>
      <c r="L63" s="9"/>
      <c r="M63" s="9">
        <f>SUM(M62)</f>
        <v>27564.73</v>
      </c>
      <c r="N63" s="9"/>
      <c r="O63" s="9">
        <f>SUM(O62)</f>
        <v>44960</v>
      </c>
      <c r="P63" s="9"/>
      <c r="Q63" s="68">
        <f>SUM(Q62)</f>
        <v>6.811412085074656E-08</v>
      </c>
      <c r="R63" s="66"/>
      <c r="S63" s="57">
        <f>(K63-C63)/K63</f>
        <v>-1429.0283344851414</v>
      </c>
    </row>
    <row r="64" spans="1:19" s="1" customFormat="1" ht="13.5" customHeight="1" thickBot="1">
      <c r="A64" s="47"/>
      <c r="B64" s="49"/>
      <c r="C64" s="59"/>
      <c r="D64" s="13"/>
      <c r="E64" s="13"/>
      <c r="F64" s="13"/>
      <c r="G64" s="13"/>
      <c r="H64" s="13"/>
      <c r="I64" s="60"/>
      <c r="J64" s="66"/>
      <c r="Q64" s="70"/>
      <c r="R64" s="66"/>
      <c r="S64" s="60"/>
    </row>
    <row r="65" spans="1:19" ht="13.5" customHeight="1" thickBot="1">
      <c r="A65" s="27" t="s">
        <v>41</v>
      </c>
      <c r="B65" s="28"/>
      <c r="C65" s="29">
        <f>C63</f>
        <v>20692.51</v>
      </c>
      <c r="D65" s="74"/>
      <c r="E65" s="30">
        <f>E63</f>
        <v>132560.76</v>
      </c>
      <c r="F65" s="30"/>
      <c r="G65" s="30">
        <f>G63</f>
        <v>113100</v>
      </c>
      <c r="H65" s="74"/>
      <c r="I65" s="73">
        <f>I63</f>
        <v>0.00010351661280358769</v>
      </c>
      <c r="J65" s="75"/>
      <c r="K65" s="109">
        <f>K63</f>
        <v>14.47</v>
      </c>
      <c r="L65" s="74"/>
      <c r="M65" s="30">
        <f>M63</f>
        <v>27564.73</v>
      </c>
      <c r="N65" s="30"/>
      <c r="O65" s="30">
        <f>O63</f>
        <v>44960</v>
      </c>
      <c r="P65" s="74"/>
      <c r="Q65" s="73">
        <f>Q63</f>
        <v>6.811412085074656E-08</v>
      </c>
      <c r="R65" s="33"/>
      <c r="S65" s="31">
        <f>(K65-C65)/K65</f>
        <v>-1429.0283344851414</v>
      </c>
    </row>
    <row r="66" spans="1:19" s="6" customFormat="1" ht="13.5" customHeight="1">
      <c r="A66" s="46"/>
      <c r="B66" s="45"/>
      <c r="C66" s="56"/>
      <c r="D66" s="9"/>
      <c r="E66" s="9"/>
      <c r="F66" s="9"/>
      <c r="G66" s="9"/>
      <c r="H66" s="9"/>
      <c r="I66" s="57"/>
      <c r="J66" s="67"/>
      <c r="Q66" s="65"/>
      <c r="R66" s="72"/>
      <c r="S66" s="57"/>
    </row>
    <row r="67" spans="1:19" ht="13.5" customHeight="1" thickBot="1">
      <c r="A67" s="46"/>
      <c r="B67" s="45"/>
      <c r="C67" s="56"/>
      <c r="D67" s="9"/>
      <c r="E67" s="9"/>
      <c r="F67" s="9"/>
      <c r="G67" s="9"/>
      <c r="H67" s="9"/>
      <c r="I67" s="57"/>
      <c r="J67" s="67"/>
      <c r="K67" s="6"/>
      <c r="L67" s="6"/>
      <c r="M67" s="6"/>
      <c r="N67" s="6"/>
      <c r="O67" s="6"/>
      <c r="P67" s="6"/>
      <c r="Q67" s="65"/>
      <c r="R67" s="72"/>
      <c r="S67" s="57"/>
    </row>
    <row r="68" spans="1:19" s="17" customFormat="1" ht="20.25" thickBot="1">
      <c r="A68" s="34" t="s">
        <v>18</v>
      </c>
      <c r="B68" s="35"/>
      <c r="C68" s="76">
        <f>C43+C57+C65</f>
        <v>199895547.57999998</v>
      </c>
      <c r="D68" s="77"/>
      <c r="E68" s="77">
        <f>E43+E57+E65</f>
        <v>1251300219.2299998</v>
      </c>
      <c r="F68" s="77"/>
      <c r="G68" s="77">
        <f>G43+G57+G65</f>
        <v>1115528734.63</v>
      </c>
      <c r="H68" s="77"/>
      <c r="I68" s="78">
        <f>I43+I57+I65</f>
        <v>1</v>
      </c>
      <c r="J68" s="79"/>
      <c r="K68" s="77">
        <f>K43+K57+K65</f>
        <v>212437594.72</v>
      </c>
      <c r="L68" s="77"/>
      <c r="M68" s="77">
        <f>M43+M57+M65</f>
        <v>1420256633.56</v>
      </c>
      <c r="N68" s="77"/>
      <c r="O68" s="77">
        <f>O43+O57+O65</f>
        <v>1183487552.4</v>
      </c>
      <c r="P68" s="77"/>
      <c r="Q68" s="78">
        <f>Q43+Q57+Q65</f>
        <v>1</v>
      </c>
      <c r="R68" s="33"/>
      <c r="S68" s="78">
        <f>(K68-C68)/K68</f>
        <v>0.05903873632409961</v>
      </c>
    </row>
    <row r="69" spans="1:10" s="17" customFormat="1" ht="13.5" customHeight="1">
      <c r="A69" s="11"/>
      <c r="B69" s="16"/>
      <c r="C69" s="13"/>
      <c r="D69" s="13"/>
      <c r="E69" s="13"/>
      <c r="F69" s="13"/>
      <c r="G69" s="13"/>
      <c r="H69" s="13"/>
      <c r="I69" s="14"/>
      <c r="J69" s="8"/>
    </row>
    <row r="70" spans="1:10" s="17" customFormat="1" ht="13.5" customHeight="1">
      <c r="A70" s="11"/>
      <c r="B70" s="16"/>
      <c r="C70" s="13"/>
      <c r="D70" s="13"/>
      <c r="E70" s="13"/>
      <c r="F70" s="13"/>
      <c r="G70" s="13"/>
      <c r="H70" s="13"/>
      <c r="I70" s="14"/>
      <c r="J70" s="8"/>
    </row>
    <row r="71" spans="1:10" ht="13.5" customHeight="1">
      <c r="A71" s="4"/>
      <c r="B71" s="4"/>
      <c r="C71" s="4"/>
      <c r="D71" s="4"/>
      <c r="E71" s="4"/>
      <c r="F71" s="4"/>
      <c r="G71" s="4"/>
      <c r="H71" s="4"/>
      <c r="I71" s="7"/>
      <c r="J71" s="15"/>
    </row>
    <row r="72" spans="1:10" ht="13.5" customHeight="1">
      <c r="A72" s="18"/>
      <c r="B72" s="18"/>
      <c r="C72" s="19"/>
      <c r="D72" s="19"/>
      <c r="E72" s="19"/>
      <c r="F72" s="19"/>
      <c r="G72" s="20"/>
      <c r="H72" s="20"/>
      <c r="I72" s="21"/>
      <c r="J72" s="8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8"/>
    </row>
    <row r="74" spans="1:10" ht="13.5" customHeight="1">
      <c r="A74" s="18"/>
      <c r="B74" s="18"/>
      <c r="C74" s="19"/>
      <c r="D74" s="19"/>
      <c r="E74" s="19"/>
      <c r="F74" s="19"/>
      <c r="G74" s="20"/>
      <c r="H74" s="20"/>
      <c r="I74" s="21"/>
      <c r="J74" s="1"/>
    </row>
    <row r="75" spans="1:10" ht="13.5" customHeight="1">
      <c r="A75" s="22"/>
      <c r="B75" s="23"/>
      <c r="C75" s="24"/>
      <c r="D75" s="24"/>
      <c r="G75" s="22"/>
      <c r="H75" s="22"/>
      <c r="I75" s="25"/>
      <c r="J75" s="1"/>
    </row>
    <row r="76" spans="1:10" ht="13.5" customHeight="1">
      <c r="A76" s="22"/>
      <c r="B76" s="23"/>
      <c r="C76" s="24"/>
      <c r="D76" s="24"/>
      <c r="G76" s="22"/>
      <c r="H76" s="22"/>
      <c r="I76" s="25"/>
      <c r="J76" s="1"/>
    </row>
    <row r="77" spans="3:10" ht="13.5" customHeight="1">
      <c r="C77" s="24"/>
      <c r="D77" s="24"/>
      <c r="J77" s="1"/>
    </row>
    <row r="78" ht="13.5" customHeight="1">
      <c r="J78" s="1"/>
    </row>
    <row r="79" spans="3:10" ht="13.5" customHeight="1">
      <c r="C79" s="24"/>
      <c r="D79" s="24"/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spans="2:10" ht="13.5" customHeight="1">
      <c r="B86" s="23"/>
      <c r="J86" s="1"/>
    </row>
    <row r="87" spans="2:10" ht="13.5" customHeight="1">
      <c r="B87" s="23"/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</sheetData>
  <sheetProtection/>
  <mergeCells count="6">
    <mergeCell ref="A57:B57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2019-05-16T17:37:10Z</cp:lastPrinted>
  <dcterms:created xsi:type="dcterms:W3CDTF">2009-02-19T19:53:26Z</dcterms:created>
  <dcterms:modified xsi:type="dcterms:W3CDTF">2019-05-16T17:40:12Z</dcterms:modified>
  <cp:category/>
  <cp:version/>
  <cp:contentType/>
  <cp:contentStatus/>
</cp:coreProperties>
</file>