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<sst xmlns="http://schemas.openxmlformats.org/spreadsheetml/2006/main" count="52" uniqueCount="48">
  <si>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</si>
  <si>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</si>
  <si>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</si>
  <si>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</si>
  <si>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</si>
  <si>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</si>
  <si>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</si>
  <si>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</si>
  <si>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</si>
  <si>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</si>
  <si>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</si>
  <si>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</si>
  <si>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</si>
  <si>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</si>
  <si>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</si>
  <si>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</si>
  <si>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</si>
  <si>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</si>
  <si>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</si>
  <si>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</si>
  <si>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</si>
  <si>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</si>
  <si>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</si>
  <si>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</si>
  <si>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</si>
  <si>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</si>
  <si>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</si>
  <si>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</si>
  <si>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</si>
  <si>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</si>
  <si>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</si>
  <si>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</si>
  <si>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</si>
  <si>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</si>
  <si>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</si>
  <si>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</si>
  <si>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</si>
  <si>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</si>
  <si>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</si>
  <si>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</si>
  <si>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</si>
  <si>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</si>
  <si>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</si>
  <si>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FEBRERO</t>
  </si>
  <si>
    <t>ACCESORIOS DE IMPUESTO (RECARGOS)</t>
  </si>
  <si>
    <t>GASTOS DE EJECUCION</t>
  </si>
  <si>
    <t>COMPARATIVO MES FEBRERO DE  2018 VS MES DE FEBRERO 2019</t>
  </si>
  <si>
    <t>2019 VS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</si>
</sst>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  <numFmt numFmtId="177" formatCode="#,##0.0;\-#,##0.0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39" fontId="16" fillId="0" borderId="10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39" fontId="16" fillId="33" borderId="13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S69" sqref="S69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2018</v>
      </c>
      <c r="D7" s="109"/>
      <c r="E7" s="109"/>
      <c r="F7" s="109"/>
      <c r="G7" s="109"/>
      <c r="H7" s="109"/>
      <c r="I7" s="110"/>
      <c r="J7" s="61"/>
      <c r="K7" s="109">
        <v>2019</v>
      </c>
      <c r="L7" s="109"/>
      <c r="M7" s="109"/>
      <c r="N7" s="109"/>
      <c r="O7" s="109"/>
      <c r="P7" s="109"/>
      <c r="Q7" s="110"/>
      <c r="R7" s="71"/>
      <c r="S7" s="100" t="str">
        <f>C9</f>
        <v>FEBRERO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43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FEBRERO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47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36114803.21</v>
      </c>
      <c r="D13" s="9"/>
      <c r="E13" s="9">
        <v>69489974.42</v>
      </c>
      <c r="F13" s="9"/>
      <c r="G13" s="9">
        <v>51520621</v>
      </c>
      <c r="H13" s="9"/>
      <c r="I13" s="68">
        <f>C13/$C$68</f>
        <v>0.14244261333490238</v>
      </c>
      <c r="J13" s="67"/>
      <c r="K13" s="9">
        <v>36506644.71</v>
      </c>
      <c r="L13" s="9"/>
      <c r="M13" s="9">
        <v>127136412.06</v>
      </c>
      <c r="N13" s="9"/>
      <c r="O13" s="9">
        <v>0</v>
      </c>
      <c r="P13" s="9"/>
      <c r="Q13" s="68">
        <f>K13/$K$68</f>
        <v>0.14780024481158746</v>
      </c>
      <c r="R13" s="72"/>
      <c r="S13" s="57">
        <f>(K13-C13)/K13</f>
        <v>0.010733429574607434</v>
      </c>
    </row>
    <row r="14" spans="1:19" ht="13.5" customHeight="1">
      <c r="A14" s="44" t="s">
        <v>6</v>
      </c>
      <c r="B14" s="45"/>
      <c r="C14" s="9">
        <v>82782335</v>
      </c>
      <c r="D14" s="9"/>
      <c r="E14" s="9">
        <v>535998689.34</v>
      </c>
      <c r="F14" s="9"/>
      <c r="G14" s="9">
        <v>539531798</v>
      </c>
      <c r="H14" s="9"/>
      <c r="I14" s="68">
        <f>C14/$C$68</f>
        <v>0.3265068915590903</v>
      </c>
      <c r="J14" s="67"/>
      <c r="K14" s="9">
        <v>50449332.2</v>
      </c>
      <c r="L14" s="9"/>
      <c r="M14" s="9">
        <f>492147478+K14</f>
        <v>542596810.2</v>
      </c>
      <c r="N14" s="9"/>
      <c r="O14" s="9">
        <v>0</v>
      </c>
      <c r="P14" s="9"/>
      <c r="Q14" s="68">
        <f>K14/$K$68</f>
        <v>0.20424839666787067</v>
      </c>
      <c r="R14" s="72"/>
      <c r="S14" s="57">
        <f>(K14-C14)/K14</f>
        <v>-0.6409005112658358</v>
      </c>
    </row>
    <row r="15" spans="1:19" ht="13.5" customHeight="1">
      <c r="A15" s="44" t="s">
        <v>7</v>
      </c>
      <c r="B15" s="45"/>
      <c r="C15" s="9">
        <v>30033.5</v>
      </c>
      <c r="D15" s="9"/>
      <c r="E15" s="9">
        <v>49994.35</v>
      </c>
      <c r="F15" s="9"/>
      <c r="G15" s="9">
        <v>112053</v>
      </c>
      <c r="H15" s="9"/>
      <c r="I15" s="99">
        <f>C15/$C$68</f>
        <v>0.00011845697186048134</v>
      </c>
      <c r="J15" s="67"/>
      <c r="K15" s="9">
        <v>35591.77</v>
      </c>
      <c r="L15" s="9"/>
      <c r="M15" s="9">
        <v>171577.06</v>
      </c>
      <c r="N15" s="9"/>
      <c r="O15" s="9">
        <v>800</v>
      </c>
      <c r="P15" s="9"/>
      <c r="Q15" s="99">
        <f>K15/$K$68</f>
        <v>0.00014409629701840965</v>
      </c>
      <c r="R15" s="72"/>
      <c r="S15" s="57">
        <f>(K15-C15)/K15</f>
        <v>0.15616728249255368</v>
      </c>
    </row>
    <row r="16" spans="1:19" ht="13.5" customHeight="1">
      <c r="A16" s="44" t="s">
        <v>44</v>
      </c>
      <c r="B16" s="45"/>
      <c r="C16" s="9">
        <v>465.02</v>
      </c>
      <c r="D16" s="9"/>
      <c r="E16" s="9">
        <v>486.14</v>
      </c>
      <c r="F16" s="9"/>
      <c r="G16" s="9">
        <v>826690</v>
      </c>
      <c r="H16" s="9"/>
      <c r="I16" s="99">
        <f>C16/$C$68</f>
        <v>1.8341139412509706E-06</v>
      </c>
      <c r="J16" s="67"/>
      <c r="K16" s="9">
        <v>81.16</v>
      </c>
      <c r="L16" s="9"/>
      <c r="M16" s="9">
        <v>33899.29</v>
      </c>
      <c r="N16" s="9"/>
      <c r="O16" s="9">
        <v>0</v>
      </c>
      <c r="P16" s="9"/>
      <c r="Q16" s="99">
        <f>K16/$K$68</f>
        <v>3.2858313778758764E-07</v>
      </c>
      <c r="R16" s="72"/>
      <c r="S16" s="57">
        <f>(K16-C16)/K16</f>
        <v>-4.729669788072942</v>
      </c>
    </row>
    <row r="17" spans="1:19" ht="13.5" customHeight="1">
      <c r="A17" s="44" t="s">
        <v>45</v>
      </c>
      <c r="B17" s="45"/>
      <c r="C17" s="10">
        <v>0</v>
      </c>
      <c r="D17" s="9"/>
      <c r="E17" s="10">
        <v>0</v>
      </c>
      <c r="F17" s="9"/>
      <c r="G17" s="10">
        <v>180858</v>
      </c>
      <c r="H17" s="9"/>
      <c r="I17" s="69">
        <f>C17/$C$68</f>
        <v>0</v>
      </c>
      <c r="J17" s="67"/>
      <c r="K17" s="10">
        <v>0</v>
      </c>
      <c r="L17" s="9"/>
      <c r="M17" s="10">
        <v>0</v>
      </c>
      <c r="N17" s="9"/>
      <c r="O17" s="10">
        <v>0</v>
      </c>
      <c r="P17" s="9"/>
      <c r="Q17" s="69">
        <f>K17/$K$68</f>
        <v>0</v>
      </c>
      <c r="R17" s="72"/>
      <c r="S17" s="58">
        <v>0</v>
      </c>
    </row>
    <row r="18" spans="1:19" ht="13.5" customHeight="1">
      <c r="A18" s="39"/>
      <c r="B18" s="45"/>
      <c r="C18" s="9">
        <f>SUM(C13:C17)</f>
        <v>118927636.73</v>
      </c>
      <c r="D18" s="12"/>
      <c r="E18" s="9">
        <f>SUM(E13:E17)</f>
        <v>605539144.25</v>
      </c>
      <c r="F18" s="9"/>
      <c r="G18" s="9">
        <f>SUM(G13:G17)</f>
        <v>592172020</v>
      </c>
      <c r="H18" s="9"/>
      <c r="I18" s="68">
        <f>SUM(I13:I17)</f>
        <v>0.46906979597979437</v>
      </c>
      <c r="J18" s="67"/>
      <c r="K18" s="9">
        <f>SUM(K13:K17)</f>
        <v>86991649.83999999</v>
      </c>
      <c r="L18" s="12"/>
      <c r="M18" s="9">
        <f>SUM(M13:M17)</f>
        <v>669938698.6099999</v>
      </c>
      <c r="N18" s="9"/>
      <c r="O18" s="9">
        <f>SUM(O13:O17)</f>
        <v>800</v>
      </c>
      <c r="P18" s="9"/>
      <c r="Q18" s="68">
        <f>SUM(Q13:Q17)</f>
        <v>0.35219306635961434</v>
      </c>
      <c r="R18" s="72"/>
      <c r="S18" s="57">
        <f>(K18-C18)/K18</f>
        <v>-0.3671155444084404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0</v>
      </c>
      <c r="D21" s="9"/>
      <c r="E21" s="9">
        <v>0</v>
      </c>
      <c r="F21" s="9"/>
      <c r="G21" s="9">
        <v>1110294</v>
      </c>
      <c r="H21" s="9"/>
      <c r="I21" s="68">
        <f aca="true" t="shared" si="0" ref="I21:I27">C21/$C$68</f>
        <v>0</v>
      </c>
      <c r="J21" s="67"/>
      <c r="K21" s="9">
        <v>0</v>
      </c>
      <c r="L21" s="9"/>
      <c r="M21" s="9">
        <v>0</v>
      </c>
      <c r="N21" s="9"/>
      <c r="O21" s="9">
        <v>0</v>
      </c>
      <c r="P21" s="9"/>
      <c r="Q21" s="68">
        <f aca="true" t="shared" si="1" ref="Q21:Q27">K21/$K$68</f>
        <v>0</v>
      </c>
      <c r="R21" s="72"/>
      <c r="S21" s="57">
        <v>0</v>
      </c>
    </row>
    <row r="22" spans="1:19" s="6" customFormat="1" ht="13.5" customHeight="1">
      <c r="A22" s="46" t="s">
        <v>8</v>
      </c>
      <c r="B22" s="45"/>
      <c r="C22" s="9">
        <v>460898.95</v>
      </c>
      <c r="D22" s="9"/>
      <c r="E22" s="9">
        <v>1218502.29</v>
      </c>
      <c r="F22" s="9"/>
      <c r="G22" s="9">
        <v>2512920</v>
      </c>
      <c r="H22" s="9"/>
      <c r="I22" s="68">
        <f t="shared" si="0"/>
        <v>0.0018178598548512625</v>
      </c>
      <c r="J22" s="67"/>
      <c r="K22" s="9">
        <v>446585.48</v>
      </c>
      <c r="L22" s="9"/>
      <c r="M22" s="9">
        <v>809505.53</v>
      </c>
      <c r="N22" s="9"/>
      <c r="O22" s="9">
        <v>0</v>
      </c>
      <c r="P22" s="9"/>
      <c r="Q22" s="68">
        <f t="shared" si="1"/>
        <v>0.0018080391610248395</v>
      </c>
      <c r="R22" s="72"/>
      <c r="S22" s="57">
        <f>(K22-C22)/K22</f>
        <v>-0.03205090770080575</v>
      </c>
    </row>
    <row r="23" spans="1:19" s="6" customFormat="1" ht="13.5" customHeight="1">
      <c r="A23" s="44" t="s">
        <v>10</v>
      </c>
      <c r="B23" s="45"/>
      <c r="C23" s="9">
        <v>2499006.43</v>
      </c>
      <c r="D23" s="9"/>
      <c r="E23" s="9">
        <v>4879966.27</v>
      </c>
      <c r="F23" s="9"/>
      <c r="G23" s="9">
        <v>5728082</v>
      </c>
      <c r="H23" s="9"/>
      <c r="I23" s="68">
        <f t="shared" si="0"/>
        <v>0.00985648473729908</v>
      </c>
      <c r="J23" s="67"/>
      <c r="K23" s="9">
        <v>3443229.96</v>
      </c>
      <c r="L23" s="9"/>
      <c r="M23" s="9">
        <v>8057653.54</v>
      </c>
      <c r="N23" s="9"/>
      <c r="O23" s="9">
        <v>0</v>
      </c>
      <c r="P23" s="9"/>
      <c r="Q23" s="68">
        <f t="shared" si="1"/>
        <v>0.013940208284635658</v>
      </c>
      <c r="R23" s="72"/>
      <c r="S23" s="57">
        <f>(K23-C23)/K23</f>
        <v>0.2742261019359857</v>
      </c>
    </row>
    <row r="24" spans="1:19" s="6" customFormat="1" ht="13.5" customHeight="1">
      <c r="A24" s="46" t="s">
        <v>9</v>
      </c>
      <c r="B24" s="45"/>
      <c r="C24" s="9">
        <v>4293754.33</v>
      </c>
      <c r="D24" s="9"/>
      <c r="E24" s="9">
        <v>7297703.33</v>
      </c>
      <c r="F24" s="9"/>
      <c r="G24" s="9">
        <v>3662520</v>
      </c>
      <c r="H24" s="9"/>
      <c r="I24" s="68">
        <f t="shared" si="0"/>
        <v>0.016935260154315342</v>
      </c>
      <c r="J24" s="67"/>
      <c r="K24" s="9">
        <v>4702404.64</v>
      </c>
      <c r="L24" s="9"/>
      <c r="M24" s="9">
        <f>2293045+K24</f>
        <v>6995449.64</v>
      </c>
      <c r="N24" s="9"/>
      <c r="O24" s="9">
        <v>0</v>
      </c>
      <c r="P24" s="9"/>
      <c r="Q24" s="68">
        <f t="shared" si="1"/>
        <v>0.019038083683564706</v>
      </c>
      <c r="R24" s="72"/>
      <c r="S24" s="57">
        <f>(K24-C24)/K24</f>
        <v>0.0869024129748221</v>
      </c>
    </row>
    <row r="25" spans="1:19" s="6" customFormat="1" ht="13.5" customHeight="1">
      <c r="A25" s="47" t="s">
        <v>22</v>
      </c>
      <c r="B25" s="45"/>
      <c r="C25" s="9">
        <v>1944965.44</v>
      </c>
      <c r="D25" s="9"/>
      <c r="E25" s="9">
        <v>4637891.32</v>
      </c>
      <c r="F25" s="9"/>
      <c r="G25" s="9">
        <v>4467878</v>
      </c>
      <c r="H25" s="9"/>
      <c r="I25" s="68">
        <f t="shared" si="0"/>
        <v>0.007671257642155882</v>
      </c>
      <c r="J25" s="67"/>
      <c r="K25" s="9">
        <v>1101808.9</v>
      </c>
      <c r="L25" s="9"/>
      <c r="M25" s="9">
        <v>4183629.39</v>
      </c>
      <c r="N25" s="9"/>
      <c r="O25" s="9">
        <v>0</v>
      </c>
      <c r="P25" s="9"/>
      <c r="Q25" s="68">
        <f t="shared" si="1"/>
        <v>0.004460766702862128</v>
      </c>
      <c r="R25" s="72"/>
      <c r="S25" s="57">
        <f>(K25-C25)/K25</f>
        <v>-0.7652475306743303</v>
      </c>
    </row>
    <row r="26" spans="1:19" s="6" customFormat="1" ht="13.5" customHeight="1">
      <c r="A26" s="44" t="s">
        <v>45</v>
      </c>
      <c r="B26" s="45"/>
      <c r="C26" s="9">
        <v>0</v>
      </c>
      <c r="D26" s="9"/>
      <c r="E26" s="9">
        <v>0</v>
      </c>
      <c r="F26" s="9"/>
      <c r="G26" s="9">
        <v>26596</v>
      </c>
      <c r="H26" s="9"/>
      <c r="I26" s="68">
        <f t="shared" si="0"/>
        <v>0</v>
      </c>
      <c r="J26" s="67"/>
      <c r="K26" s="9">
        <v>0</v>
      </c>
      <c r="L26" s="9"/>
      <c r="M26" s="9">
        <v>0</v>
      </c>
      <c r="N26" s="9"/>
      <c r="O26" s="9">
        <v>0</v>
      </c>
      <c r="P26" s="9"/>
      <c r="Q26" s="68">
        <f t="shared" si="1"/>
        <v>0</v>
      </c>
      <c r="R26" s="72"/>
      <c r="S26" s="57">
        <v>0</v>
      </c>
    </row>
    <row r="27" spans="1:19" ht="13.5" customHeight="1">
      <c r="A27" s="44" t="s">
        <v>25</v>
      </c>
      <c r="B27" s="45"/>
      <c r="C27" s="9">
        <v>120.78</v>
      </c>
      <c r="D27" s="9"/>
      <c r="E27" s="9">
        <v>11805.24</v>
      </c>
      <c r="F27" s="9"/>
      <c r="G27" s="9">
        <v>60312</v>
      </c>
      <c r="H27" s="9"/>
      <c r="I27" s="68">
        <f t="shared" si="0"/>
        <v>4.7637581571608154E-07</v>
      </c>
      <c r="J27" s="67"/>
      <c r="K27" s="9">
        <v>624.59</v>
      </c>
      <c r="L27" s="9"/>
      <c r="M27" s="9">
        <v>347</v>
      </c>
      <c r="N27" s="9"/>
      <c r="O27" s="9">
        <v>0</v>
      </c>
      <c r="P27" s="9"/>
      <c r="Q27" s="68">
        <f t="shared" si="1"/>
        <v>2.5287055449821265E-06</v>
      </c>
      <c r="R27" s="72"/>
      <c r="S27" s="58">
        <v>0</v>
      </c>
    </row>
    <row r="28" spans="1:19" s="6" customFormat="1" ht="13.5" customHeight="1">
      <c r="A28" s="44"/>
      <c r="B28" s="45"/>
      <c r="C28" s="102">
        <f>SUM(C21:C27)</f>
        <v>9198745.93</v>
      </c>
      <c r="D28" s="9"/>
      <c r="E28" s="102">
        <f>SUM(E21:E27)</f>
        <v>18045868.45</v>
      </c>
      <c r="F28" s="9"/>
      <c r="G28" s="102">
        <f>SUM(G21:G27)</f>
        <v>17568602</v>
      </c>
      <c r="H28" s="9"/>
      <c r="I28" s="103">
        <f>SUM(I21:I27)</f>
        <v>0.03628133876443729</v>
      </c>
      <c r="J28" s="67"/>
      <c r="K28" s="102">
        <f>SUM(K21:K27)</f>
        <v>9694653.57</v>
      </c>
      <c r="L28" s="9"/>
      <c r="M28" s="102">
        <f>SUM(M21:M27)</f>
        <v>20046585.1</v>
      </c>
      <c r="N28" s="9"/>
      <c r="O28" s="102">
        <f>SUM(O21:O27)</f>
        <v>0</v>
      </c>
      <c r="P28" s="9"/>
      <c r="Q28" s="103">
        <f>SUM(Q21:Q27)</f>
        <v>0.039249626537632316</v>
      </c>
      <c r="R28" s="72"/>
      <c r="S28" s="104">
        <f>(K28-C28)/K28</f>
        <v>0.051152693226149036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28</v>
      </c>
      <c r="B31" s="45"/>
      <c r="C31" s="9">
        <v>1068029.16</v>
      </c>
      <c r="D31" s="9"/>
      <c r="E31" s="9">
        <v>1677830.16</v>
      </c>
      <c r="F31" s="9"/>
      <c r="G31" s="9">
        <v>1575823</v>
      </c>
      <c r="H31" s="9"/>
      <c r="I31" s="68">
        <f>C31/$C$68</f>
        <v>0.004212479403076348</v>
      </c>
      <c r="J31" s="67"/>
      <c r="K31" s="9">
        <v>903524.89</v>
      </c>
      <c r="L31" s="9"/>
      <c r="M31" s="9">
        <v>1999851.39</v>
      </c>
      <c r="N31" s="9"/>
      <c r="O31" s="9">
        <v>-868</v>
      </c>
      <c r="P31" s="9"/>
      <c r="Q31" s="68">
        <f>K31/$K$68</f>
        <v>0.0036579970850836</v>
      </c>
      <c r="R31" s="72"/>
      <c r="S31" s="57">
        <f>(K31-C31)/K31</f>
        <v>-0.18206943917173096</v>
      </c>
    </row>
    <row r="32" spans="1:19" ht="13.5" customHeight="1">
      <c r="A32" s="44" t="s">
        <v>11</v>
      </c>
      <c r="B32" s="45"/>
      <c r="C32" s="9">
        <v>18104.04</v>
      </c>
      <c r="D32" s="9"/>
      <c r="E32" s="9">
        <v>23604.04</v>
      </c>
      <c r="F32" s="9"/>
      <c r="G32" s="9">
        <v>401344</v>
      </c>
      <c r="H32" s="9"/>
      <c r="I32" s="68">
        <f>C32/$C$68</f>
        <v>7.140525602547251E-05</v>
      </c>
      <c r="J32" s="67"/>
      <c r="K32" s="9">
        <v>3537.37</v>
      </c>
      <c r="L32" s="9"/>
      <c r="M32" s="9">
        <v>3537.37</v>
      </c>
      <c r="N32" s="9"/>
      <c r="O32" s="9">
        <v>0</v>
      </c>
      <c r="P32" s="9"/>
      <c r="Q32" s="68">
        <f>K32/$K$68</f>
        <v>1.4321342214338085E-05</v>
      </c>
      <c r="R32" s="72"/>
      <c r="S32" s="57">
        <f>(K32-C32)/K32</f>
        <v>-4.117937903018345</v>
      </c>
    </row>
    <row r="33" spans="1:19" ht="13.5" customHeight="1">
      <c r="A33" s="44" t="s">
        <v>12</v>
      </c>
      <c r="B33" s="45"/>
      <c r="C33" s="9">
        <v>8236478</v>
      </c>
      <c r="D33" s="9"/>
      <c r="E33" s="9">
        <v>15678799.69</v>
      </c>
      <c r="F33" s="9"/>
      <c r="G33" s="9">
        <v>4806714</v>
      </c>
      <c r="H33" s="9"/>
      <c r="I33" s="68">
        <f>C33/$C$68</f>
        <v>0.032485998723940715</v>
      </c>
      <c r="J33" s="67"/>
      <c r="K33" s="9">
        <v>9192199.02</v>
      </c>
      <c r="L33" s="9"/>
      <c r="M33" s="9">
        <v>16780595.84</v>
      </c>
      <c r="N33" s="9"/>
      <c r="O33" s="9">
        <v>0</v>
      </c>
      <c r="P33" s="9"/>
      <c r="Q33" s="68">
        <f>K33/$K$68</f>
        <v>0.03721539671216841</v>
      </c>
      <c r="R33" s="72"/>
      <c r="S33" s="57">
        <f>(K33-C33)/K33</f>
        <v>0.10397087986460933</v>
      </c>
    </row>
    <row r="34" spans="1:19" ht="13.5" customHeight="1">
      <c r="A34" s="44" t="s">
        <v>13</v>
      </c>
      <c r="B34" s="45"/>
      <c r="C34" s="10">
        <v>537239.35</v>
      </c>
      <c r="D34" s="9"/>
      <c r="E34" s="10">
        <v>996495.89</v>
      </c>
      <c r="F34" s="9"/>
      <c r="G34" s="10">
        <v>954517</v>
      </c>
      <c r="H34" s="9"/>
      <c r="I34" s="69">
        <f>C34/$C$68</f>
        <v>0.0021189587149447542</v>
      </c>
      <c r="J34" s="67"/>
      <c r="K34" s="10">
        <v>765930.12</v>
      </c>
      <c r="L34" s="9"/>
      <c r="M34" s="10">
        <v>1491653.55</v>
      </c>
      <c r="N34" s="9"/>
      <c r="O34" s="10">
        <v>0</v>
      </c>
      <c r="P34" s="9"/>
      <c r="Q34" s="69">
        <f>K34/$K$68</f>
        <v>0.0031009329984675155</v>
      </c>
      <c r="R34" s="72"/>
      <c r="S34" s="58">
        <f>(K34-C34)/K34</f>
        <v>0.29857915758685666</v>
      </c>
    </row>
    <row r="35" spans="1:19" s="6" customFormat="1" ht="13.5" customHeight="1">
      <c r="A35" s="46"/>
      <c r="B35" s="45"/>
      <c r="C35" s="9">
        <f>SUM(C31:C34)</f>
        <v>9859850.549999999</v>
      </c>
      <c r="D35" s="9"/>
      <c r="E35" s="9">
        <f>SUM(E31:E34)</f>
        <v>18376729.78</v>
      </c>
      <c r="F35" s="9"/>
      <c r="G35" s="9">
        <f>SUM(G31:G34)</f>
        <v>7738398</v>
      </c>
      <c r="H35" s="9"/>
      <c r="I35" s="68">
        <f>SUM(I31:I34)</f>
        <v>0.03888884209798729</v>
      </c>
      <c r="J35" s="67"/>
      <c r="K35" s="9">
        <f>SUM(K31:L34)</f>
        <v>10865191.399999999</v>
      </c>
      <c r="L35" s="9"/>
      <c r="M35" s="9">
        <f>SUM(M31:M34)</f>
        <v>20275638.150000002</v>
      </c>
      <c r="N35" s="9"/>
      <c r="O35" s="9">
        <f>SUM(O31:O34)</f>
        <v>-868</v>
      </c>
      <c r="P35" s="9"/>
      <c r="Q35" s="68">
        <f>SUM(Q31:Q34)</f>
        <v>0.04398864813793387</v>
      </c>
      <c r="R35" s="72"/>
      <c r="S35" s="57">
        <f>(K35-C35)/K35</f>
        <v>0.09252859089072281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3381357.77</v>
      </c>
      <c r="D38" s="9"/>
      <c r="E38" s="9">
        <v>6214869.77</v>
      </c>
      <c r="F38" s="9"/>
      <c r="G38" s="9">
        <v>5276450</v>
      </c>
      <c r="H38" s="9"/>
      <c r="I38" s="68">
        <f>C38/$C$68</f>
        <v>0.013336620847091078</v>
      </c>
      <c r="J38" s="67"/>
      <c r="K38" s="9">
        <v>2615708.6</v>
      </c>
      <c r="L38" s="9"/>
      <c r="M38" s="9">
        <f>3131235+K38</f>
        <v>5746943.6</v>
      </c>
      <c r="N38" s="9"/>
      <c r="O38" s="9">
        <v>0</v>
      </c>
      <c r="P38" s="9"/>
      <c r="Q38" s="68">
        <f>K38/$K$68</f>
        <v>0.010589917931567005</v>
      </c>
      <c r="R38" s="72"/>
      <c r="S38" s="57">
        <f>(K38-C38)/K38</f>
        <v>-0.29271195193531874</v>
      </c>
    </row>
    <row r="39" spans="1:19" ht="13.5" customHeight="1">
      <c r="A39" s="44" t="s">
        <v>14</v>
      </c>
      <c r="B39" s="45"/>
      <c r="C39" s="9">
        <v>37122.5</v>
      </c>
      <c r="D39" s="9"/>
      <c r="E39" s="9">
        <v>55602.5</v>
      </c>
      <c r="F39" s="9"/>
      <c r="G39" s="9">
        <v>0</v>
      </c>
      <c r="H39" s="9"/>
      <c r="I39" s="68">
        <f>C39/$C$68</f>
        <v>0.00014641713213214304</v>
      </c>
      <c r="J39" s="67"/>
      <c r="K39" s="9">
        <v>46197.65</v>
      </c>
      <c r="L39" s="9"/>
      <c r="M39" s="9">
        <v>64625.15</v>
      </c>
      <c r="N39" s="9"/>
      <c r="O39" s="9">
        <v>0</v>
      </c>
      <c r="P39" s="9"/>
      <c r="Q39" s="68">
        <f>K39/$K$68</f>
        <v>0.00018703510097847154</v>
      </c>
      <c r="R39" s="72"/>
      <c r="S39" s="57">
        <f>(K39-C39)/K39</f>
        <v>0.19644181035182529</v>
      </c>
    </row>
    <row r="40" spans="1:19" ht="13.5" customHeight="1">
      <c r="A40" s="44" t="s">
        <v>15</v>
      </c>
      <c r="B40" s="45"/>
      <c r="C40" s="9">
        <v>828441.03</v>
      </c>
      <c r="D40" s="9"/>
      <c r="E40" s="9">
        <v>1596860.07</v>
      </c>
      <c r="F40" s="9"/>
      <c r="G40" s="9">
        <v>1721506</v>
      </c>
      <c r="H40" s="9"/>
      <c r="I40" s="99">
        <f>C40/$C$68</f>
        <v>0.0032675051452137837</v>
      </c>
      <c r="J40" s="67"/>
      <c r="K40" s="9">
        <v>1551905.26</v>
      </c>
      <c r="L40" s="9"/>
      <c r="M40" s="9">
        <v>2815695.67</v>
      </c>
      <c r="N40" s="9"/>
      <c r="O40" s="9">
        <v>0</v>
      </c>
      <c r="P40" s="9"/>
      <c r="Q40" s="68">
        <f>K40/$K$68</f>
        <v>0.006283019959091449</v>
      </c>
      <c r="R40" s="72"/>
      <c r="S40" s="57">
        <f>(K40-C40)/K40</f>
        <v>0.4661780900207787</v>
      </c>
    </row>
    <row r="41" spans="1:19" ht="13.5" customHeight="1">
      <c r="A41" s="44"/>
      <c r="B41" s="45"/>
      <c r="C41" s="101">
        <f>SUM(C38:C40)</f>
        <v>4246921.3</v>
      </c>
      <c r="D41" s="9"/>
      <c r="E41" s="102">
        <f>SUM(E38:E40)</f>
        <v>7867332.34</v>
      </c>
      <c r="F41" s="9"/>
      <c r="G41" s="102">
        <f>SUM(G38:G40)</f>
        <v>6997956</v>
      </c>
      <c r="H41" s="9"/>
      <c r="I41" s="103">
        <f>SUM(I38:I40)</f>
        <v>0.016750543124437006</v>
      </c>
      <c r="J41" s="67"/>
      <c r="K41" s="102">
        <f>SUM(K38:K40)</f>
        <v>4213811.51</v>
      </c>
      <c r="L41" s="9"/>
      <c r="M41" s="102">
        <f>SUM(M38:M40)</f>
        <v>8627264.42</v>
      </c>
      <c r="N41" s="9"/>
      <c r="O41" s="102">
        <f>SUM(O38:O40)</f>
        <v>0</v>
      </c>
      <c r="P41" s="9"/>
      <c r="Q41" s="103">
        <f>SUM(Q38:Q40)</f>
        <v>0.017059972991636925</v>
      </c>
      <c r="R41" s="72"/>
      <c r="S41" s="104">
        <f>(K41-C41)/K41</f>
        <v>-0.007857444482608108</v>
      </c>
    </row>
    <row r="42" spans="1:19" ht="13.5" customHeight="1" thickBot="1">
      <c r="A42" s="105"/>
      <c r="B42" s="106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C18+C28+C35+C41</f>
        <v>142233154.51000002</v>
      </c>
      <c r="D43" s="30"/>
      <c r="E43" s="30">
        <f>E18+E28+E35+E41</f>
        <v>649829074.82</v>
      </c>
      <c r="F43" s="30"/>
      <c r="G43" s="30">
        <f>G18+G28+G35+G41</f>
        <v>624476976</v>
      </c>
      <c r="H43" s="30"/>
      <c r="I43" s="73">
        <f>I18+I28+I35+I41</f>
        <v>0.5609905199666559</v>
      </c>
      <c r="J43" s="32"/>
      <c r="K43" s="30">
        <f>K18+K28+K35+K41</f>
        <v>111765306.32000001</v>
      </c>
      <c r="L43" s="30"/>
      <c r="M43" s="30">
        <f>M18+M28+M35+M41</f>
        <v>718888186.2799999</v>
      </c>
      <c r="N43" s="30"/>
      <c r="O43" s="30">
        <f>O18+O28+O35+O41</f>
        <v>-68</v>
      </c>
      <c r="P43" s="30"/>
      <c r="Q43" s="73">
        <f>Q18+Q28+Q35+Q41</f>
        <v>0.4524913140268174</v>
      </c>
      <c r="R43" s="33"/>
      <c r="S43" s="31">
        <f>(K43-C43)/K43</f>
        <v>-0.272605598223533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71803863.65</v>
      </c>
      <c r="D48" s="9"/>
      <c r="E48" s="9">
        <v>128607995.17</v>
      </c>
      <c r="F48" s="9"/>
      <c r="G48" s="9">
        <v>110715592</v>
      </c>
      <c r="H48" s="9"/>
      <c r="I48" s="68">
        <f aca="true" t="shared" si="2" ref="I48:I54">C48/$C$68</f>
        <v>0.2832060284636119</v>
      </c>
      <c r="J48" s="67"/>
      <c r="K48" s="9">
        <v>81481353.06</v>
      </c>
      <c r="L48" s="9"/>
      <c r="M48" s="9">
        <v>144980958.6</v>
      </c>
      <c r="N48" s="9"/>
      <c r="O48" s="9">
        <v>0</v>
      </c>
      <c r="P48" s="9"/>
      <c r="Q48" s="68">
        <f aca="true" t="shared" si="3" ref="Q48:Q54">K48/$K$68</f>
        <v>0.329884162883601</v>
      </c>
      <c r="R48" s="72"/>
      <c r="S48" s="57">
        <v>0</v>
      </c>
    </row>
    <row r="49" spans="1:19" ht="13.5" customHeight="1">
      <c r="A49" s="47" t="s">
        <v>35</v>
      </c>
      <c r="B49" s="45"/>
      <c r="C49" s="9">
        <v>21359285.97</v>
      </c>
      <c r="D49" s="9"/>
      <c r="E49" s="9">
        <v>39910493.21</v>
      </c>
      <c r="F49" s="9"/>
      <c r="G49" s="9">
        <v>34096052</v>
      </c>
      <c r="H49" s="9"/>
      <c r="I49" s="68">
        <f t="shared" si="2"/>
        <v>0.08424447157701445</v>
      </c>
      <c r="J49" s="67"/>
      <c r="K49" s="9">
        <v>31202468.28</v>
      </c>
      <c r="L49" s="9"/>
      <c r="M49" s="9">
        <v>51249486.67</v>
      </c>
      <c r="N49" s="9"/>
      <c r="O49" s="9">
        <v>0</v>
      </c>
      <c r="P49" s="9"/>
      <c r="Q49" s="68">
        <f t="shared" si="3"/>
        <v>0.12632583703992206</v>
      </c>
      <c r="R49" s="72"/>
      <c r="S49" s="57">
        <f aca="true" t="shared" si="4" ref="S48:S55">(K49-C49)/K49</f>
        <v>0.31546165584308067</v>
      </c>
    </row>
    <row r="50" spans="1:19" ht="13.5" customHeight="1">
      <c r="A50" s="47" t="s">
        <v>36</v>
      </c>
      <c r="B50" s="45"/>
      <c r="C50" s="9">
        <v>2620363.83</v>
      </c>
      <c r="D50" s="9"/>
      <c r="E50" s="9">
        <v>4425997.03</v>
      </c>
      <c r="F50" s="9"/>
      <c r="G50" s="9">
        <v>527836</v>
      </c>
      <c r="H50" s="9"/>
      <c r="I50" s="68">
        <f t="shared" si="2"/>
        <v>0.010335137911816242</v>
      </c>
      <c r="J50" s="67"/>
      <c r="K50" s="9">
        <v>3343267.24</v>
      </c>
      <c r="L50" s="9"/>
      <c r="M50" s="9">
        <v>3920936.31</v>
      </c>
      <c r="N50" s="9"/>
      <c r="O50" s="9">
        <v>0</v>
      </c>
      <c r="P50" s="9"/>
      <c r="Q50" s="68">
        <f t="shared" si="3"/>
        <v>0.01353550074151858</v>
      </c>
      <c r="R50" s="72"/>
      <c r="S50" s="57">
        <f t="shared" si="4"/>
        <v>0.21622663045027776</v>
      </c>
    </row>
    <row r="51" spans="1:19" ht="13.5" customHeight="1">
      <c r="A51" s="47" t="s">
        <v>23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>C51/$C$68</f>
        <v>0</v>
      </c>
      <c r="J51" s="67"/>
      <c r="K51" s="9">
        <v>0</v>
      </c>
      <c r="L51" s="9"/>
      <c r="M51" s="9">
        <v>0</v>
      </c>
      <c r="N51" s="9"/>
      <c r="O51" s="9">
        <v>0</v>
      </c>
      <c r="P51" s="9"/>
      <c r="Q51" s="68">
        <f>K51/$K$68</f>
        <v>0</v>
      </c>
      <c r="R51" s="72"/>
      <c r="S51" s="57">
        <v>0</v>
      </c>
    </row>
    <row r="52" spans="1:19" ht="13.5" customHeight="1">
      <c r="A52" s="47" t="s">
        <v>42</v>
      </c>
      <c r="B52" s="45"/>
      <c r="C52" s="9">
        <v>8660340</v>
      </c>
      <c r="D52" s="9"/>
      <c r="E52" s="9">
        <v>19104130.29</v>
      </c>
      <c r="F52" s="9"/>
      <c r="G52" s="9">
        <v>17351092</v>
      </c>
      <c r="H52" s="9"/>
      <c r="I52" s="68">
        <f t="shared" si="2"/>
        <v>0.0341577788696689</v>
      </c>
      <c r="J52" s="67"/>
      <c r="K52" s="9">
        <v>11501075.37</v>
      </c>
      <c r="L52" s="9"/>
      <c r="M52" s="9">
        <v>35736117.75</v>
      </c>
      <c r="N52" s="9"/>
      <c r="O52" s="9">
        <v>0</v>
      </c>
      <c r="P52" s="9"/>
      <c r="Q52" s="68">
        <f t="shared" si="3"/>
        <v>0.046563078277552246</v>
      </c>
      <c r="R52" s="72"/>
      <c r="S52" s="57">
        <f t="shared" si="4"/>
        <v>0.24699737012505113</v>
      </c>
    </row>
    <row r="53" spans="1:19" ht="13.5" customHeight="1">
      <c r="A53" s="47" t="s">
        <v>37</v>
      </c>
      <c r="B53" s="45"/>
      <c r="C53" s="9">
        <v>566120.67</v>
      </c>
      <c r="D53" s="9">
        <v>9485.48</v>
      </c>
      <c r="E53" s="9">
        <v>1135355.58</v>
      </c>
      <c r="F53" s="9"/>
      <c r="G53" s="9">
        <v>1079216</v>
      </c>
      <c r="H53" s="9"/>
      <c r="I53" s="68">
        <f t="shared" si="2"/>
        <v>0.0022328713029059833</v>
      </c>
      <c r="J53" s="66"/>
      <c r="K53" s="9">
        <v>598320.1</v>
      </c>
      <c r="L53" s="9">
        <v>9485.48</v>
      </c>
      <c r="M53" s="9">
        <v>1211493.57</v>
      </c>
      <c r="N53" s="9"/>
      <c r="O53" s="9">
        <v>0</v>
      </c>
      <c r="P53" s="9"/>
      <c r="Q53" s="68">
        <f t="shared" si="3"/>
        <v>0.0024223496286271957</v>
      </c>
      <c r="R53" s="72"/>
      <c r="S53" s="57">
        <f t="shared" si="4"/>
        <v>0.05381639359934579</v>
      </c>
    </row>
    <row r="54" spans="1:19" ht="13.5" customHeight="1">
      <c r="A54" s="47" t="s">
        <v>38</v>
      </c>
      <c r="B54" s="45"/>
      <c r="C54" s="10">
        <v>6227144.39</v>
      </c>
      <c r="D54" s="9"/>
      <c r="E54" s="10">
        <v>12454288.78</v>
      </c>
      <c r="F54" s="9"/>
      <c r="G54" s="10">
        <v>11482304</v>
      </c>
      <c r="H54" s="9"/>
      <c r="I54" s="69">
        <f t="shared" si="2"/>
        <v>0.024560862629310076</v>
      </c>
      <c r="J54" s="66"/>
      <c r="K54" s="10">
        <v>7108102.39</v>
      </c>
      <c r="L54" s="9"/>
      <c r="M54" s="10">
        <v>14185888.46</v>
      </c>
      <c r="N54" s="9"/>
      <c r="O54" s="10">
        <v>0</v>
      </c>
      <c r="P54" s="9"/>
      <c r="Q54" s="69">
        <f t="shared" si="3"/>
        <v>0.028777754891838973</v>
      </c>
      <c r="R54" s="72"/>
      <c r="S54" s="58">
        <f t="shared" si="4"/>
        <v>0.12393715673530134</v>
      </c>
    </row>
    <row r="55" spans="1:19" ht="13.5" customHeight="1">
      <c r="A55" s="47"/>
      <c r="B55" s="45"/>
      <c r="C55" s="9">
        <f>SUM(C48:C54)</f>
        <v>111237118.51</v>
      </c>
      <c r="D55" s="9"/>
      <c r="E55" s="9">
        <f>SUM(E48:E54)</f>
        <v>205638260.06</v>
      </c>
      <c r="F55" s="9"/>
      <c r="G55" s="9">
        <f>SUM(G48:G54)</f>
        <v>175252092</v>
      </c>
      <c r="H55" s="9"/>
      <c r="I55" s="68">
        <f>SUM(I48:I54)</f>
        <v>0.4387371507543276</v>
      </c>
      <c r="J55" s="67"/>
      <c r="K55" s="9">
        <f>SUM(K48:K54)</f>
        <v>135234586.44</v>
      </c>
      <c r="L55" s="9"/>
      <c r="M55" s="9">
        <f>SUM(M48:M54)</f>
        <v>251284881.35999998</v>
      </c>
      <c r="N55" s="9"/>
      <c r="O55" s="9">
        <f>SUM(O48:O54)</f>
        <v>0</v>
      </c>
      <c r="P55" s="9"/>
      <c r="Q55" s="68">
        <f>SUM(Q48:Q54)</f>
        <v>0.5475086834630601</v>
      </c>
      <c r="R55" s="72"/>
      <c r="S55" s="57">
        <f t="shared" si="4"/>
        <v>0.17745066969718604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07" t="s">
        <v>33</v>
      </c>
      <c r="B57" s="108"/>
      <c r="C57" s="30">
        <f>C55</f>
        <v>111237118.51</v>
      </c>
      <c r="D57" s="30"/>
      <c r="E57" s="30">
        <f>E55</f>
        <v>205638260.06</v>
      </c>
      <c r="F57" s="30"/>
      <c r="G57" s="30">
        <f>G55</f>
        <v>175252092</v>
      </c>
      <c r="H57" s="30"/>
      <c r="I57" s="73">
        <f>I55</f>
        <v>0.4387371507543276</v>
      </c>
      <c r="J57" s="33"/>
      <c r="K57" s="30">
        <f>K55</f>
        <v>135234586.44</v>
      </c>
      <c r="L57" s="30"/>
      <c r="M57" s="30">
        <f>M55</f>
        <v>251284881.35999998</v>
      </c>
      <c r="N57" s="30"/>
      <c r="O57" s="30">
        <f>O55</f>
        <v>0</v>
      </c>
      <c r="P57" s="30"/>
      <c r="Q57" s="73">
        <f>Q55</f>
        <v>0.5475086834630601</v>
      </c>
      <c r="R57" s="33"/>
      <c r="S57" s="31">
        <f>(K57-C57)/K57</f>
        <v>0.17745066969718604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69046.18</v>
      </c>
      <c r="D62" s="9"/>
      <c r="E62" s="10">
        <v>91296.99</v>
      </c>
      <c r="F62" s="9"/>
      <c r="G62" s="10">
        <v>56550</v>
      </c>
      <c r="H62" s="9"/>
      <c r="I62" s="69">
        <f>C62/$C$68</f>
        <v>0.0002723292790162228</v>
      </c>
      <c r="J62" s="66"/>
      <c r="K62" s="112">
        <v>0.62</v>
      </c>
      <c r="L62" s="9"/>
      <c r="M62" s="10">
        <v>27607.92</v>
      </c>
      <c r="N62" s="9"/>
      <c r="O62" s="10">
        <v>0</v>
      </c>
      <c r="P62" s="9"/>
      <c r="Q62" s="69">
        <f>K62/$K$68</f>
        <v>2.5101225410091713E-09</v>
      </c>
      <c r="R62" s="66"/>
      <c r="S62" s="58">
        <f>(K62-C62)/K62</f>
        <v>-111363.8064516129</v>
      </c>
    </row>
    <row r="63" spans="1:19" s="6" customFormat="1" ht="13.5" customHeight="1">
      <c r="A63" s="48"/>
      <c r="B63" s="49"/>
      <c r="C63" s="9">
        <f>SUM(C62)</f>
        <v>69046.18</v>
      </c>
      <c r="D63" s="9"/>
      <c r="E63" s="9">
        <f>SUM(E62)</f>
        <v>91296.99</v>
      </c>
      <c r="F63" s="9"/>
      <c r="G63" s="9">
        <f>SUM(G62)</f>
        <v>56550</v>
      </c>
      <c r="H63" s="9"/>
      <c r="I63" s="68">
        <f>SUM(I62)</f>
        <v>0.0002723292790162228</v>
      </c>
      <c r="J63" s="66"/>
      <c r="K63" s="113">
        <f>SUM(K62)</f>
        <v>0.62</v>
      </c>
      <c r="L63" s="9"/>
      <c r="M63" s="9">
        <f>SUM(M62)</f>
        <v>27607.92</v>
      </c>
      <c r="N63" s="9"/>
      <c r="O63" s="9">
        <f>SUM(O62)</f>
        <v>0</v>
      </c>
      <c r="P63" s="9"/>
      <c r="Q63" s="68">
        <f>SUM(Q62)</f>
        <v>2.5101225410091713E-09</v>
      </c>
      <c r="R63" s="66"/>
      <c r="S63" s="57">
        <f>(K63-C63)/K63</f>
        <v>-111363.8064516129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69046.18</v>
      </c>
      <c r="D65" s="74"/>
      <c r="E65" s="30">
        <f>E63</f>
        <v>91296.99</v>
      </c>
      <c r="F65" s="30"/>
      <c r="G65" s="30">
        <f>G63</f>
        <v>56550</v>
      </c>
      <c r="H65" s="74"/>
      <c r="I65" s="73">
        <f>I63</f>
        <v>0.0002723292790162228</v>
      </c>
      <c r="J65" s="75"/>
      <c r="K65" s="114">
        <f>K63</f>
        <v>0.62</v>
      </c>
      <c r="L65" s="74"/>
      <c r="M65" s="30">
        <f>M63</f>
        <v>27607.92</v>
      </c>
      <c r="N65" s="30"/>
      <c r="O65" s="30">
        <f>O63</f>
        <v>0</v>
      </c>
      <c r="P65" s="74"/>
      <c r="Q65" s="73">
        <f>Q63</f>
        <v>2.5101225410091713E-09</v>
      </c>
      <c r="R65" s="33"/>
      <c r="S65" s="31">
        <f>(K65-C65)/K65</f>
        <v>-111363.8064516129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253539319.20000005</v>
      </c>
      <c r="D68" s="77"/>
      <c r="E68" s="77">
        <f>E43+E57+E65</f>
        <v>855558631.8700001</v>
      </c>
      <c r="F68" s="77"/>
      <c r="G68" s="77">
        <f>G43+G57+G65</f>
        <v>799785618</v>
      </c>
      <c r="H68" s="77"/>
      <c r="I68" s="78">
        <f>I43+I57+I65</f>
        <v>0.9999999999999998</v>
      </c>
      <c r="J68" s="79"/>
      <c r="K68" s="77">
        <f>K43+K57+K65</f>
        <v>246999893.38</v>
      </c>
      <c r="L68" s="77"/>
      <c r="M68" s="77">
        <f>M43+M57+M65</f>
        <v>970200675.5599998</v>
      </c>
      <c r="N68" s="77"/>
      <c r="O68" s="77">
        <f>O43+O57+O65</f>
        <v>-68</v>
      </c>
      <c r="P68" s="77"/>
      <c r="Q68" s="78">
        <f>Q43+Q57+Q65</f>
        <v>1</v>
      </c>
      <c r="R68" s="33"/>
      <c r="S68" s="78">
        <f>(K68-C68)/K68</f>
        <v>-0.02647541960651535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2019-03-11T21:36:54Z</cp:lastPrinted>
  <dcterms:created xsi:type="dcterms:W3CDTF">2009-02-19T19:53:26Z</dcterms:created>
  <dcterms:modified xsi:type="dcterms:W3CDTF">2019-03-11T21:37:09Z</dcterms:modified>
  <cp:category/>
  <cp:version/>
  <cp:contentType/>
  <cp:contentStatus/>
</cp:coreProperties>
</file>