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2017'!$A$8:$J$77</definedName>
    <definedName name="A_impresión_IM">#REF!</definedName>
    <definedName name="_xlnm.Print_Area" localSheetId="0">'FEBRERO 2017'!$A$1:$S$70</definedName>
    <definedName name="TOTALA" localSheetId="0">'FEBRERO 2017'!$E$70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<sst xmlns="http://schemas.openxmlformats.org/spreadsheetml/2006/main" count="54" uniqueCount="50">
  <si>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</si>
  <si>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</si>
  <si>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</si>
  <si>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</si>
  <si>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</si>
  <si>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</si>
  <si>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</si>
  <si>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</si>
  <si>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</si>
  <si>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</si>
  <si>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</si>
  <si>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VENTA DE BIENES MUNICIPALES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</si>
  <si>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</si>
  <si>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</si>
  <si>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</si>
  <si>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</si>
  <si>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</si>
  <si>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</si>
  <si>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</si>
  <si>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</si>
  <si>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</si>
  <si>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</si>
  <si>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</si>
  <si>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APORTACIONES FEDERALES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</si>
  <si>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</si>
  <si>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</si>
  <si>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</si>
  <si>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</si>
  <si>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</si>
  <si>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</si>
  <si>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</si>
  <si>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</si>
  <si>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</si>
  <si>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</si>
  <si>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</si>
  <si>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OTRAS PARTICIPACONES FEDERALES</t>
  </si>
  <si>
    <t>IMPUESTO DE TENENCIA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</si>
  <si>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</si>
  <si>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</si>
  <si>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</si>
  <si>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</si>
  <si>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</si>
  <si>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</si>
  <si>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ACCESORIOS DE IMPUESTO (RECARGOS)</t>
  </si>
  <si>
    <t>GASTOS DE EJECUCION</t>
  </si>
  <si>
    <t>2019 VS 2018</t>
  </si>
  <si>
    <t>DERECHOS POR COOPERACION OBRAS PUBLICAS</t>
  </si>
  <si>
    <t>COMPARATIVO MES JULIO DE  2018 VS MES DE JULIO 2019</t>
  </si>
  <si>
    <t>JULIO</t>
  </si>
  <si>
    <t>JUEGOS PERMITIDOS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</si>
</sst>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  <numFmt numFmtId="177" formatCode="#,##0.0;\-#,##0.0"/>
  </numFmts>
  <fonts count="5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b/>
      <sz val="12"/>
      <name val="Helv"/>
      <family val="0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15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72" fontId="6" fillId="0" borderId="0" xfId="0" applyFont="1" applyAlignment="1">
      <alignment vertical="center"/>
    </xf>
    <xf numFmtId="172" fontId="13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7" fillId="0" borderId="0" xfId="0" applyFont="1" applyFill="1" applyBorder="1" applyAlignment="1">
      <alignment/>
    </xf>
    <xf numFmtId="37" fontId="16" fillId="0" borderId="0" xfId="0" applyNumberFormat="1" applyFont="1" applyBorder="1" applyAlignment="1" applyProtection="1">
      <alignment vertical="center"/>
      <protection/>
    </xf>
    <xf numFmtId="37" fontId="16" fillId="0" borderId="10" xfId="0" applyNumberFormat="1" applyFont="1" applyBorder="1" applyAlignment="1" applyProtection="1">
      <alignment vertical="center"/>
      <protection/>
    </xf>
    <xf numFmtId="172" fontId="16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6" fillId="0" borderId="0" xfId="0" applyNumberFormat="1" applyFont="1" applyFill="1" applyBorder="1" applyAlignment="1" applyProtection="1">
      <alignment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172" fontId="18" fillId="0" borderId="0" xfId="0" applyFont="1" applyFill="1" applyBorder="1" applyAlignment="1">
      <alignment/>
    </xf>
    <xf numFmtId="172" fontId="16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7" fillId="0" borderId="0" xfId="0" applyFont="1" applyAlignment="1">
      <alignment/>
    </xf>
    <xf numFmtId="37" fontId="17" fillId="0" borderId="0" xfId="0" applyNumberFormat="1" applyFont="1" applyAlignment="1" applyProtection="1">
      <alignment/>
      <protection/>
    </xf>
    <xf numFmtId="172" fontId="18" fillId="0" borderId="0" xfId="0" applyFont="1" applyAlignment="1">
      <alignment/>
    </xf>
    <xf numFmtId="9" fontId="18" fillId="0" borderId="0" xfId="0" applyNumberFormat="1" applyFont="1" applyAlignment="1">
      <alignment/>
    </xf>
    <xf numFmtId="172" fontId="15" fillId="0" borderId="0" xfId="0" applyNumberFormat="1" applyFont="1" applyAlignment="1" applyProtection="1">
      <alignment horizontal="left"/>
      <protection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9" fontId="15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6" fillId="33" borderId="11" xfId="0" applyFont="1" applyFill="1" applyBorder="1" applyAlignment="1">
      <alignment vertical="center"/>
    </xf>
    <xf numFmtId="172" fontId="16" fillId="33" borderId="12" xfId="0" applyFont="1" applyFill="1" applyBorder="1" applyAlignment="1">
      <alignment vertical="center"/>
    </xf>
    <xf numFmtId="37" fontId="16" fillId="33" borderId="11" xfId="0" applyNumberFormat="1" applyFont="1" applyFill="1" applyBorder="1" applyAlignment="1" applyProtection="1">
      <alignment vertical="center"/>
      <protection/>
    </xf>
    <xf numFmtId="37" fontId="16" fillId="33" borderId="13" xfId="0" applyNumberFormat="1" applyFont="1" applyFill="1" applyBorder="1" applyAlignment="1" applyProtection="1">
      <alignment vertical="center"/>
      <protection/>
    </xf>
    <xf numFmtId="9" fontId="16" fillId="33" borderId="12" xfId="0" applyNumberFormat="1" applyFont="1" applyFill="1" applyBorder="1" applyAlignment="1" applyProtection="1">
      <alignment vertical="center"/>
      <protection/>
    </xf>
    <xf numFmtId="172" fontId="17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9" fontId="16" fillId="0" borderId="14" xfId="0" applyNumberFormat="1" applyFont="1" applyBorder="1" applyAlignment="1" applyProtection="1">
      <alignment horizontal="center" vertical="center"/>
      <protection/>
    </xf>
    <xf numFmtId="172" fontId="9" fillId="0" borderId="15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172" fontId="6" fillId="0" borderId="17" xfId="0" applyFont="1" applyBorder="1" applyAlignment="1">
      <alignment vertical="center"/>
    </xf>
    <xf numFmtId="172" fontId="6" fillId="0" borderId="14" xfId="0" applyFont="1" applyBorder="1" applyAlignment="1">
      <alignment vertical="center"/>
    </xf>
    <xf numFmtId="172" fontId="14" fillId="0" borderId="14" xfId="0" applyFont="1" applyBorder="1" applyAlignment="1">
      <alignment vertical="center"/>
    </xf>
    <xf numFmtId="172" fontId="16" fillId="34" borderId="17" xfId="0" applyNumberFormat="1" applyFont="1" applyFill="1" applyBorder="1" applyAlignment="1" applyProtection="1">
      <alignment horizontal="left" vertical="center"/>
      <protection/>
    </xf>
    <xf numFmtId="172" fontId="1" fillId="0" borderId="14" xfId="0" applyFont="1" applyBorder="1" applyAlignment="1">
      <alignment vertical="center"/>
    </xf>
    <xf numFmtId="172" fontId="16" fillId="0" borderId="17" xfId="0" applyNumberFormat="1" applyFont="1" applyBorder="1" applyAlignment="1" applyProtection="1">
      <alignment horizontal="left" vertical="center"/>
      <protection/>
    </xf>
    <xf numFmtId="172" fontId="16" fillId="0" borderId="14" xfId="0" applyFont="1" applyBorder="1" applyAlignment="1">
      <alignment vertical="center"/>
    </xf>
    <xf numFmtId="172" fontId="16" fillId="0" borderId="17" xfId="0" applyFont="1" applyBorder="1" applyAlignment="1">
      <alignment vertical="center"/>
    </xf>
    <xf numFmtId="172" fontId="16" fillId="0" borderId="17" xfId="0" applyNumberFormat="1" applyFont="1" applyFill="1" applyBorder="1" applyAlignment="1" applyProtection="1">
      <alignment horizontal="left" vertical="center"/>
      <protection/>
    </xf>
    <xf numFmtId="172" fontId="16" fillId="0" borderId="17" xfId="0" applyFont="1" applyFill="1" applyBorder="1" applyAlignment="1">
      <alignment vertical="center"/>
    </xf>
    <xf numFmtId="172" fontId="16" fillId="0" borderId="14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4" xfId="0" applyNumberFormat="1" applyFont="1" applyBorder="1" applyAlignment="1">
      <alignment vertical="center"/>
    </xf>
    <xf numFmtId="172" fontId="9" fillId="0" borderId="0" xfId="0" applyNumberFormat="1" applyFont="1" applyBorder="1" applyAlignment="1" applyProtection="1">
      <alignment horizontal="center" vertical="center"/>
      <protection/>
    </xf>
    <xf numFmtId="9" fontId="9" fillId="0" borderId="14" xfId="0" applyNumberFormat="1" applyFont="1" applyBorder="1" applyAlignment="1" applyProtection="1">
      <alignment horizontal="center" vertical="center"/>
      <protection/>
    </xf>
    <xf numFmtId="172" fontId="1" fillId="0" borderId="0" xfId="0" applyFont="1" applyBorder="1" applyAlignment="1">
      <alignment vertical="center"/>
    </xf>
    <xf numFmtId="9" fontId="6" fillId="0" borderId="14" xfId="0" applyNumberFormat="1" applyFont="1" applyBorder="1" applyAlignment="1">
      <alignment vertical="center"/>
    </xf>
    <xf numFmtId="37" fontId="16" fillId="0" borderId="17" xfId="0" applyNumberFormat="1" applyFont="1" applyBorder="1" applyAlignment="1" applyProtection="1">
      <alignment vertical="center"/>
      <protection/>
    </xf>
    <xf numFmtId="9" fontId="16" fillId="0" borderId="14" xfId="0" applyNumberFormat="1" applyFont="1" applyBorder="1" applyAlignment="1" applyProtection="1">
      <alignment vertical="center"/>
      <protection/>
    </xf>
    <xf numFmtId="9" fontId="16" fillId="0" borderId="18" xfId="0" applyNumberFormat="1" applyFont="1" applyBorder="1" applyAlignment="1" applyProtection="1">
      <alignment vertical="center"/>
      <protection/>
    </xf>
    <xf numFmtId="37" fontId="16" fillId="0" borderId="17" xfId="0" applyNumberFormat="1" applyFont="1" applyFill="1" applyBorder="1" applyAlignment="1" applyProtection="1">
      <alignment vertical="center"/>
      <protection/>
    </xf>
    <xf numFmtId="9" fontId="16" fillId="0" borderId="14" xfId="0" applyNumberFormat="1" applyFont="1" applyFill="1" applyBorder="1" applyAlignment="1" applyProtection="1">
      <alignment vertical="center"/>
      <protection/>
    </xf>
    <xf numFmtId="172" fontId="0" fillId="0" borderId="15" xfId="0" applyFill="1" applyBorder="1" applyAlignment="1">
      <alignment/>
    </xf>
    <xf numFmtId="172" fontId="10" fillId="0" borderId="17" xfId="0" applyFont="1" applyFill="1" applyBorder="1" applyAlignment="1">
      <alignment/>
    </xf>
    <xf numFmtId="172" fontId="11" fillId="0" borderId="17" xfId="0" applyFont="1" applyFill="1" applyBorder="1" applyAlignment="1">
      <alignment/>
    </xf>
    <xf numFmtId="172" fontId="15" fillId="0" borderId="17" xfId="0" applyFont="1" applyFill="1" applyBorder="1" applyAlignment="1">
      <alignment/>
    </xf>
    <xf numFmtId="172" fontId="0" fillId="0" borderId="14" xfId="0" applyBorder="1" applyAlignment="1">
      <alignment/>
    </xf>
    <xf numFmtId="172" fontId="0" fillId="0" borderId="17" xfId="0" applyFill="1" applyBorder="1" applyAlignment="1">
      <alignment/>
    </xf>
    <xf numFmtId="172" fontId="17" fillId="0" borderId="17" xfId="0" applyFont="1" applyFill="1" applyBorder="1" applyAlignment="1">
      <alignment/>
    </xf>
    <xf numFmtId="10" fontId="16" fillId="0" borderId="14" xfId="0" applyNumberFormat="1" applyFont="1" applyBorder="1" applyAlignment="1" applyProtection="1">
      <alignment vertical="center"/>
      <protection/>
    </xf>
    <xf numFmtId="10" fontId="16" fillId="0" borderId="18" xfId="0" applyNumberFormat="1" applyFont="1" applyBorder="1" applyAlignment="1" applyProtection="1">
      <alignment vertical="center"/>
      <protection/>
    </xf>
    <xf numFmtId="172" fontId="0" fillId="0" borderId="14" xfId="0" applyFill="1" applyBorder="1" applyAlignment="1">
      <alignment/>
    </xf>
    <xf numFmtId="172" fontId="0" fillId="0" borderId="15" xfId="0" applyBorder="1" applyAlignment="1">
      <alignment/>
    </xf>
    <xf numFmtId="172" fontId="0" fillId="0" borderId="17" xfId="0" applyBorder="1" applyAlignment="1">
      <alignment/>
    </xf>
    <xf numFmtId="10" fontId="16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6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2" fillId="33" borderId="11" xfId="0" applyFont="1" applyFill="1" applyBorder="1" applyAlignment="1">
      <alignment/>
    </xf>
    <xf numFmtId="172" fontId="16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left" vertical="center"/>
      <protection/>
    </xf>
    <xf numFmtId="172" fontId="8" fillId="36" borderId="12" xfId="0" applyFont="1" applyFill="1" applyBorder="1" applyAlignment="1">
      <alignment vertical="center"/>
    </xf>
    <xf numFmtId="172" fontId="8" fillId="36" borderId="13" xfId="0" applyFont="1" applyFill="1" applyBorder="1" applyAlignment="1">
      <alignment vertical="center"/>
    </xf>
    <xf numFmtId="9" fontId="8" fillId="36" borderId="12" xfId="0" applyNumberFormat="1" applyFont="1" applyFill="1" applyBorder="1" applyAlignment="1">
      <alignment vertical="center"/>
    </xf>
    <xf numFmtId="172" fontId="12" fillId="36" borderId="11" xfId="0" applyFont="1" applyFill="1" applyBorder="1" applyAlignment="1">
      <alignment/>
    </xf>
    <xf numFmtId="172" fontId="13" fillId="36" borderId="13" xfId="0" applyFont="1" applyFill="1" applyBorder="1" applyAlignment="1">
      <alignment/>
    </xf>
    <xf numFmtId="172" fontId="13" fillId="36" borderId="12" xfId="0" applyFont="1" applyFill="1" applyBorder="1" applyAlignment="1">
      <alignment/>
    </xf>
    <xf numFmtId="172" fontId="13" fillId="36" borderId="11" xfId="0" applyFont="1" applyFill="1" applyBorder="1" applyAlignment="1">
      <alignment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6" fillId="36" borderId="11" xfId="0" applyNumberFormat="1" applyFont="1" applyFill="1" applyBorder="1" applyAlignment="1" applyProtection="1">
      <alignment vertical="center"/>
      <protection/>
    </xf>
    <xf numFmtId="37" fontId="16" fillId="36" borderId="13" xfId="0" applyNumberFormat="1" applyFont="1" applyFill="1" applyBorder="1" applyAlignment="1" applyProtection="1">
      <alignment vertical="center"/>
      <protection/>
    </xf>
    <xf numFmtId="9" fontId="16" fillId="36" borderId="12" xfId="0" applyNumberFormat="1" applyFont="1" applyFill="1" applyBorder="1" applyAlignment="1" applyProtection="1">
      <alignment vertical="center"/>
      <protection/>
    </xf>
    <xf numFmtId="172" fontId="17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6" fillId="36" borderId="11" xfId="0" applyFont="1" applyFill="1" applyBorder="1" applyAlignment="1">
      <alignment vertical="center"/>
    </xf>
    <xf numFmtId="172" fontId="16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6" fillId="0" borderId="0" xfId="0" applyNumberFormat="1" applyFont="1" applyBorder="1" applyAlignment="1" applyProtection="1">
      <alignment vertical="center"/>
      <protection/>
    </xf>
    <xf numFmtId="172" fontId="16" fillId="0" borderId="16" xfId="0" applyNumberFormat="1" applyFont="1" applyBorder="1" applyAlignment="1" applyProtection="1">
      <alignment horizontal="center" vertical="center"/>
      <protection/>
    </xf>
    <xf numFmtId="37" fontId="16" fillId="0" borderId="19" xfId="0" applyNumberFormat="1" applyFont="1" applyBorder="1" applyAlignment="1" applyProtection="1">
      <alignment vertical="center"/>
      <protection/>
    </xf>
    <xf numFmtId="37" fontId="16" fillId="0" borderId="20" xfId="0" applyNumberFormat="1" applyFont="1" applyBorder="1" applyAlignment="1" applyProtection="1">
      <alignment vertical="center"/>
      <protection/>
    </xf>
    <xf numFmtId="10" fontId="16" fillId="0" borderId="21" xfId="0" applyNumberFormat="1" applyFont="1" applyBorder="1" applyAlignment="1" applyProtection="1">
      <alignment vertical="center"/>
      <protection/>
    </xf>
    <xf numFmtId="9" fontId="16" fillId="0" borderId="21" xfId="0" applyNumberFormat="1" applyFont="1" applyBorder="1" applyAlignment="1" applyProtection="1">
      <alignment vertical="center"/>
      <protection/>
    </xf>
    <xf numFmtId="172" fontId="16" fillId="0" borderId="22" xfId="0" applyNumberFormat="1" applyFont="1" applyBorder="1" applyAlignment="1" applyProtection="1">
      <alignment horizontal="left" vertical="center"/>
      <protection/>
    </xf>
    <xf numFmtId="172" fontId="16" fillId="0" borderId="23" xfId="0" applyFont="1" applyBorder="1" applyAlignment="1">
      <alignment vertical="center"/>
    </xf>
    <xf numFmtId="39" fontId="16" fillId="0" borderId="10" xfId="0" applyNumberFormat="1" applyFont="1" applyBorder="1" applyAlignment="1" applyProtection="1">
      <alignment vertical="center"/>
      <protection/>
    </xf>
    <xf numFmtId="39" fontId="16" fillId="0" borderId="0" xfId="0" applyNumberFormat="1" applyFont="1" applyBorder="1" applyAlignment="1" applyProtection="1">
      <alignment vertical="center"/>
      <protection/>
    </xf>
    <xf numFmtId="39" fontId="16" fillId="33" borderId="13" xfId="0" applyNumberFormat="1" applyFont="1" applyFill="1" applyBorder="1" applyAlignment="1" applyProtection="1">
      <alignment vertical="center"/>
      <protection/>
    </xf>
    <xf numFmtId="172" fontId="16" fillId="33" borderId="11" xfId="0" applyNumberFormat="1" applyFont="1" applyFill="1" applyBorder="1" applyAlignment="1" applyProtection="1">
      <alignment horizontal="left" vertical="justify" wrapText="1"/>
      <protection/>
    </xf>
    <xf numFmtId="172" fontId="16" fillId="33" borderId="12" xfId="0" applyNumberFormat="1" applyFont="1" applyFill="1" applyBorder="1" applyAlignment="1" applyProtection="1">
      <alignment horizontal="left" vertical="justify" wrapText="1"/>
      <protection/>
    </xf>
    <xf numFmtId="172" fontId="9" fillId="0" borderId="24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0</xdr:col>
      <xdr:colOff>2028825</xdr:colOff>
      <xdr:row>5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7099" t="11126" r="9468" b="10260"/>
        <a:stretch>
          <a:fillRect/>
        </a:stretch>
      </xdr:blipFill>
      <xdr:spPr>
        <a:xfrm>
          <a:off x="123825" y="47625"/>
          <a:ext cx="19050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S102"/>
  <sheetViews>
    <sheetView showGridLines="0" tabSelected="1" zoomScale="75" zoomScaleNormal="75" zoomScalePageLayoutView="0" workbookViewId="0" topLeftCell="A1">
      <selection activeCell="S70" sqref="S70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6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3" spans="3:19" ht="23.25" customHeight="1">
      <c r="C3" s="114" t="s">
        <v>21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</row>
    <row r="4" spans="3:19" ht="22.5" customHeight="1">
      <c r="C4" s="114" t="s">
        <v>0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</row>
    <row r="5" spans="3:19" ht="22.5" customHeight="1">
      <c r="C5" s="114" t="s">
        <v>47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</row>
    <row r="6" spans="1:10" ht="19.5" customHeight="1" thickBot="1">
      <c r="A6" s="2"/>
      <c r="B6" s="2"/>
      <c r="C6" s="2" t="s">
        <v>17</v>
      </c>
      <c r="D6" s="2"/>
      <c r="E6" s="2"/>
      <c r="F6" s="2"/>
      <c r="G6" s="2"/>
      <c r="H6" s="2"/>
      <c r="I6" s="3"/>
      <c r="J6" s="1"/>
    </row>
    <row r="7" spans="1:19" ht="15" customHeight="1">
      <c r="A7" s="37"/>
      <c r="B7" s="38"/>
      <c r="C7" s="112">
        <v>2018</v>
      </c>
      <c r="D7" s="112"/>
      <c r="E7" s="112"/>
      <c r="F7" s="112"/>
      <c r="G7" s="112"/>
      <c r="H7" s="112"/>
      <c r="I7" s="113"/>
      <c r="J7" s="61"/>
      <c r="K7" s="112">
        <v>2019</v>
      </c>
      <c r="L7" s="112"/>
      <c r="M7" s="112"/>
      <c r="N7" s="112"/>
      <c r="O7" s="112"/>
      <c r="P7" s="112"/>
      <c r="Q7" s="113"/>
      <c r="R7" s="71"/>
      <c r="S7" s="100" t="str">
        <f>C9</f>
        <v>JULIO</v>
      </c>
    </row>
    <row r="8" spans="1:19" ht="6.75" customHeight="1">
      <c r="A8" s="39"/>
      <c r="B8" s="40"/>
      <c r="C8" s="12"/>
      <c r="D8" s="12"/>
      <c r="E8" s="12"/>
      <c r="F8" s="12"/>
      <c r="G8" s="50"/>
      <c r="H8" s="50"/>
      <c r="I8" s="51"/>
      <c r="J8" s="62"/>
      <c r="K8" s="12"/>
      <c r="L8" s="12"/>
      <c r="M8" s="12"/>
      <c r="N8" s="12"/>
      <c r="O8" s="50"/>
      <c r="P8" s="50"/>
      <c r="Q8" s="51"/>
      <c r="R8" s="72"/>
      <c r="S8" s="36"/>
    </row>
    <row r="9" spans="1:19" ht="16.5" thickBot="1">
      <c r="A9" s="39"/>
      <c r="B9" s="40"/>
      <c r="C9" s="52" t="s">
        <v>48</v>
      </c>
      <c r="D9" s="52"/>
      <c r="E9" s="52" t="s">
        <v>1</v>
      </c>
      <c r="F9" s="50"/>
      <c r="G9" s="52" t="s">
        <v>2</v>
      </c>
      <c r="H9" s="52"/>
      <c r="I9" s="53" t="s">
        <v>3</v>
      </c>
      <c r="J9" s="63"/>
      <c r="K9" s="52" t="str">
        <f>C9</f>
        <v>JULIO</v>
      </c>
      <c r="L9" s="52"/>
      <c r="M9" s="52" t="s">
        <v>1</v>
      </c>
      <c r="N9" s="50"/>
      <c r="O9" s="52" t="s">
        <v>2</v>
      </c>
      <c r="P9" s="52"/>
      <c r="Q9" s="53" t="s">
        <v>3</v>
      </c>
      <c r="R9" s="72"/>
      <c r="S9" s="36" t="s">
        <v>45</v>
      </c>
    </row>
    <row r="10" spans="1:19" s="5" customFormat="1" ht="20.25" thickBot="1">
      <c r="A10" s="81" t="s">
        <v>32</v>
      </c>
      <c r="B10" s="82"/>
      <c r="C10" s="83"/>
      <c r="D10" s="83"/>
      <c r="E10" s="83"/>
      <c r="F10" s="83"/>
      <c r="G10" s="83"/>
      <c r="H10" s="83"/>
      <c r="I10" s="84"/>
      <c r="J10" s="85"/>
      <c r="K10" s="86"/>
      <c r="L10" s="86"/>
      <c r="M10" s="86"/>
      <c r="N10" s="86"/>
      <c r="O10" s="86"/>
      <c r="P10" s="86"/>
      <c r="Q10" s="87"/>
      <c r="R10" s="88"/>
      <c r="S10" s="87"/>
    </row>
    <row r="11" spans="1:19" ht="13.5" customHeight="1">
      <c r="A11" s="39"/>
      <c r="B11" s="41"/>
      <c r="C11" s="54"/>
      <c r="D11" s="50"/>
      <c r="E11" s="50"/>
      <c r="F11" s="50"/>
      <c r="G11" s="50"/>
      <c r="H11" s="50"/>
      <c r="I11" s="51"/>
      <c r="J11" s="64"/>
      <c r="K11" s="6"/>
      <c r="L11" s="6"/>
      <c r="M11" s="6"/>
      <c r="N11" s="6"/>
      <c r="O11" s="6"/>
      <c r="P11" s="6"/>
      <c r="Q11" s="65"/>
      <c r="R11" s="72"/>
      <c r="S11" s="65"/>
    </row>
    <row r="12" spans="1:19" ht="13.5" customHeight="1">
      <c r="A12" s="42" t="s">
        <v>4</v>
      </c>
      <c r="B12" s="43"/>
      <c r="C12" s="54"/>
      <c r="D12" s="54"/>
      <c r="E12" s="54"/>
      <c r="F12" s="54"/>
      <c r="G12" s="12"/>
      <c r="H12" s="12"/>
      <c r="I12" s="55"/>
      <c r="J12" s="66"/>
      <c r="K12" s="6"/>
      <c r="L12" s="6"/>
      <c r="M12" s="6"/>
      <c r="N12" s="6"/>
      <c r="O12" s="6"/>
      <c r="P12" s="6"/>
      <c r="Q12" s="65"/>
      <c r="R12" s="72"/>
      <c r="S12" s="65"/>
    </row>
    <row r="13" spans="1:19" ht="13.5" customHeight="1">
      <c r="A13" s="44" t="s">
        <v>5</v>
      </c>
      <c r="B13" s="45"/>
      <c r="C13" s="9">
        <v>45285374.91</v>
      </c>
      <c r="D13" s="9"/>
      <c r="E13" s="9">
        <v>322154255.23</v>
      </c>
      <c r="F13" s="9"/>
      <c r="G13" s="9">
        <v>204698476.73</v>
      </c>
      <c r="H13" s="9"/>
      <c r="I13" s="68">
        <f>C13/$C$70</f>
        <v>0.21113711790359685</v>
      </c>
      <c r="J13" s="67"/>
      <c r="K13" s="9">
        <v>39985903.75</v>
      </c>
      <c r="L13" s="9"/>
      <c r="M13" s="9">
        <v>383007392.39</v>
      </c>
      <c r="N13" s="9"/>
      <c r="O13" s="9">
        <v>214204015</v>
      </c>
      <c r="P13" s="9"/>
      <c r="Q13" s="68">
        <f>K13/$K$70</f>
        <v>0.17111347063705604</v>
      </c>
      <c r="R13" s="72"/>
      <c r="S13" s="57">
        <f>(K13-C13)/K13</f>
        <v>-0.1325334846283172</v>
      </c>
    </row>
    <row r="14" spans="1:19" ht="13.5" customHeight="1">
      <c r="A14" s="44" t="s">
        <v>6</v>
      </c>
      <c r="B14" s="45"/>
      <c r="C14" s="9">
        <v>9502090</v>
      </c>
      <c r="D14" s="9"/>
      <c r="E14" s="9">
        <f>614560874+C14</f>
        <v>624062964</v>
      </c>
      <c r="F14" s="9"/>
      <c r="G14" s="9">
        <v>622926979</v>
      </c>
      <c r="H14" s="9"/>
      <c r="I14" s="68">
        <f>C14/$C$70</f>
        <v>0.04430224770464617</v>
      </c>
      <c r="J14" s="67"/>
      <c r="K14" s="9">
        <v>12689150</v>
      </c>
      <c r="L14" s="9"/>
      <c r="M14" s="9">
        <f>623275265+K14</f>
        <v>635964415</v>
      </c>
      <c r="N14" s="9"/>
      <c r="O14" s="9">
        <v>622339567</v>
      </c>
      <c r="P14" s="9"/>
      <c r="Q14" s="68">
        <f>K14/$K$70</f>
        <v>0.05430124849770839</v>
      </c>
      <c r="R14" s="72"/>
      <c r="S14" s="57">
        <f>(K14-C14)/K14</f>
        <v>0.2511641835741559</v>
      </c>
    </row>
    <row r="15" spans="1:19" ht="13.5" customHeight="1">
      <c r="A15" s="44" t="s">
        <v>7</v>
      </c>
      <c r="B15" s="45"/>
      <c r="C15" s="9">
        <v>6481.09</v>
      </c>
      <c r="D15" s="9"/>
      <c r="E15" s="9">
        <v>672161.76</v>
      </c>
      <c r="F15" s="9"/>
      <c r="G15" s="9">
        <v>923556</v>
      </c>
      <c r="H15" s="9"/>
      <c r="I15" s="99">
        <f>C15/$C$70</f>
        <v>3.0217231638103327E-05</v>
      </c>
      <c r="J15" s="67"/>
      <c r="K15" s="9">
        <v>104270.12</v>
      </c>
      <c r="L15" s="9"/>
      <c r="M15" s="9">
        <v>11195204.16</v>
      </c>
      <c r="N15" s="9"/>
      <c r="O15" s="9">
        <v>716563</v>
      </c>
      <c r="P15" s="9"/>
      <c r="Q15" s="99">
        <f>K15/$K$70</f>
        <v>0.0004462077993408442</v>
      </c>
      <c r="R15" s="72"/>
      <c r="S15" s="57">
        <f>(K15-C15)/K15</f>
        <v>0.9378432670836094</v>
      </c>
    </row>
    <row r="16" spans="1:19" ht="13.5" customHeight="1">
      <c r="A16" s="44" t="s">
        <v>49</v>
      </c>
      <c r="B16" s="45"/>
      <c r="C16" s="9">
        <v>0</v>
      </c>
      <c r="D16" s="9"/>
      <c r="E16" s="9">
        <v>0</v>
      </c>
      <c r="F16" s="9"/>
      <c r="G16" s="9">
        <v>15000</v>
      </c>
      <c r="H16" s="9"/>
      <c r="I16" s="99">
        <f>C16/$C$70</f>
        <v>0</v>
      </c>
      <c r="J16" s="67"/>
      <c r="K16" s="9">
        <v>0</v>
      </c>
      <c r="L16" s="9"/>
      <c r="M16" s="9">
        <v>0</v>
      </c>
      <c r="N16" s="9"/>
      <c r="O16" s="9">
        <v>0</v>
      </c>
      <c r="P16" s="9"/>
      <c r="Q16" s="99">
        <f>K16/$K$70</f>
        <v>0</v>
      </c>
      <c r="R16" s="72"/>
      <c r="S16" s="57">
        <v>0</v>
      </c>
    </row>
    <row r="17" spans="1:19" ht="13.5" customHeight="1">
      <c r="A17" s="44" t="s">
        <v>43</v>
      </c>
      <c r="B17" s="45"/>
      <c r="C17" s="9">
        <v>124.08</v>
      </c>
      <c r="D17" s="9"/>
      <c r="E17" s="9">
        <v>2876.39</v>
      </c>
      <c r="F17" s="9"/>
      <c r="G17" s="9">
        <v>3357734</v>
      </c>
      <c r="H17" s="9"/>
      <c r="I17" s="99">
        <f>C17/$C$70</f>
        <v>5.785067174897835E-07</v>
      </c>
      <c r="J17" s="67"/>
      <c r="K17" s="9">
        <v>1206.61</v>
      </c>
      <c r="L17" s="9"/>
      <c r="M17" s="9">
        <v>133137.11</v>
      </c>
      <c r="N17" s="9"/>
      <c r="O17" s="9">
        <v>203</v>
      </c>
      <c r="P17" s="9"/>
      <c r="Q17" s="99">
        <f>K17/$K$70</f>
        <v>5.1635002699014444E-06</v>
      </c>
      <c r="R17" s="72"/>
      <c r="S17" s="57">
        <f>(K17-C17)/K17</f>
        <v>0.8971664415179719</v>
      </c>
    </row>
    <row r="18" spans="1:19" ht="13.5" customHeight="1">
      <c r="A18" s="44" t="s">
        <v>44</v>
      </c>
      <c r="B18" s="45"/>
      <c r="C18" s="10">
        <v>0</v>
      </c>
      <c r="D18" s="9"/>
      <c r="E18" s="10">
        <v>0</v>
      </c>
      <c r="F18" s="9"/>
      <c r="G18" s="10">
        <v>701380</v>
      </c>
      <c r="H18" s="9"/>
      <c r="I18" s="69">
        <f>C18/$C$70</f>
        <v>0</v>
      </c>
      <c r="J18" s="67"/>
      <c r="K18" s="10">
        <v>0</v>
      </c>
      <c r="L18" s="9"/>
      <c r="M18" s="10">
        <v>0</v>
      </c>
      <c r="N18" s="9"/>
      <c r="O18" s="10">
        <v>0</v>
      </c>
      <c r="P18" s="9"/>
      <c r="Q18" s="69">
        <f>K18/$K$70</f>
        <v>0</v>
      </c>
      <c r="R18" s="72"/>
      <c r="S18" s="58">
        <v>0</v>
      </c>
    </row>
    <row r="19" spans="1:19" ht="13.5" customHeight="1">
      <c r="A19" s="39"/>
      <c r="B19" s="45"/>
      <c r="C19" s="9">
        <f>SUM(C13:C18)</f>
        <v>54794070.08</v>
      </c>
      <c r="D19" s="12"/>
      <c r="E19" s="9">
        <f>SUM(E13:E18)</f>
        <v>946892257.38</v>
      </c>
      <c r="F19" s="9"/>
      <c r="G19" s="9">
        <f>SUM(G13:G18)</f>
        <v>832623125.73</v>
      </c>
      <c r="H19" s="9"/>
      <c r="I19" s="68">
        <f>SUM(I13:I18)</f>
        <v>0.2554701613465986</v>
      </c>
      <c r="J19" s="67"/>
      <c r="K19" s="9">
        <f>SUM(K13:K18)</f>
        <v>52780530.48</v>
      </c>
      <c r="L19" s="12"/>
      <c r="M19" s="9">
        <f>SUM(M13:M18)</f>
        <v>1030300148.66</v>
      </c>
      <c r="N19" s="9"/>
      <c r="O19" s="9">
        <f>SUM(O13:O18)</f>
        <v>837260348</v>
      </c>
      <c r="P19" s="9"/>
      <c r="Q19" s="68">
        <f>SUM(Q13:Q18)</f>
        <v>0.2258660904343752</v>
      </c>
      <c r="R19" s="72"/>
      <c r="S19" s="57">
        <f>(K19-C19)/K19</f>
        <v>-0.038149286899702296</v>
      </c>
    </row>
    <row r="20" spans="1:19" ht="13.5" customHeight="1">
      <c r="A20" s="44"/>
      <c r="B20" s="45"/>
      <c r="C20" s="9"/>
      <c r="D20" s="9"/>
      <c r="E20" s="9"/>
      <c r="F20" s="9"/>
      <c r="G20" s="9"/>
      <c r="H20" s="9"/>
      <c r="I20" s="57"/>
      <c r="J20" s="67"/>
      <c r="K20" s="6"/>
      <c r="L20" s="6"/>
      <c r="M20" s="6"/>
      <c r="N20" s="6"/>
      <c r="O20" s="6"/>
      <c r="P20" s="6"/>
      <c r="Q20" s="65"/>
      <c r="R20" s="72"/>
      <c r="S20" s="57"/>
    </row>
    <row r="21" spans="1:19" ht="13.5" customHeight="1">
      <c r="A21" s="42" t="s">
        <v>30</v>
      </c>
      <c r="B21" s="45"/>
      <c r="C21" s="9"/>
      <c r="D21" s="9"/>
      <c r="E21" s="9"/>
      <c r="F21" s="9"/>
      <c r="G21" s="9"/>
      <c r="H21" s="9"/>
      <c r="I21" s="57"/>
      <c r="J21" s="67"/>
      <c r="K21" s="6"/>
      <c r="L21" s="6"/>
      <c r="M21" s="6"/>
      <c r="N21" s="6"/>
      <c r="O21" s="6"/>
      <c r="P21" s="6"/>
      <c r="Q21" s="65"/>
      <c r="R21" s="72"/>
      <c r="S21" s="57"/>
    </row>
    <row r="22" spans="1:19" ht="13.5" customHeight="1">
      <c r="A22" s="46" t="s">
        <v>26</v>
      </c>
      <c r="B22" s="45"/>
      <c r="C22" s="9">
        <v>0</v>
      </c>
      <c r="D22" s="9"/>
      <c r="E22" s="9">
        <v>6438485.34</v>
      </c>
      <c r="F22" s="9"/>
      <c r="G22" s="9">
        <v>9567530</v>
      </c>
      <c r="H22" s="9"/>
      <c r="I22" s="68">
        <f aca="true" t="shared" si="0" ref="I22:I29">C22/$C$70</f>
        <v>0</v>
      </c>
      <c r="J22" s="67"/>
      <c r="K22" s="9">
        <v>0</v>
      </c>
      <c r="L22" s="9"/>
      <c r="M22" s="9">
        <v>4964840.52</v>
      </c>
      <c r="N22" s="9"/>
      <c r="O22" s="9">
        <v>7465831</v>
      </c>
      <c r="P22" s="9"/>
      <c r="Q22" s="68">
        <f aca="true" t="shared" si="1" ref="Q22:Q29">K22/$K$70</f>
        <v>0</v>
      </c>
      <c r="R22" s="72"/>
      <c r="S22" s="57">
        <v>0</v>
      </c>
    </row>
    <row r="23" spans="1:19" s="6" customFormat="1" ht="13.5" customHeight="1">
      <c r="A23" s="46" t="s">
        <v>8</v>
      </c>
      <c r="B23" s="45"/>
      <c r="C23" s="9">
        <v>6462360.79</v>
      </c>
      <c r="D23" s="9"/>
      <c r="E23" s="9">
        <v>34043896.84</v>
      </c>
      <c r="F23" s="9"/>
      <c r="G23" s="9">
        <v>9188485</v>
      </c>
      <c r="H23" s="9"/>
      <c r="I23" s="68">
        <f t="shared" si="0"/>
        <v>0.03012990915423585</v>
      </c>
      <c r="J23" s="67"/>
      <c r="K23" s="9">
        <v>1302697.97</v>
      </c>
      <c r="L23" s="9"/>
      <c r="M23" s="9">
        <v>6887280.82</v>
      </c>
      <c r="N23" s="9"/>
      <c r="O23" s="9">
        <v>26404259</v>
      </c>
      <c r="P23" s="9"/>
      <c r="Q23" s="68">
        <f t="shared" si="1"/>
        <v>0.00557469382791048</v>
      </c>
      <c r="R23" s="72"/>
      <c r="S23" s="57">
        <f>(K23-C23)/K23</f>
        <v>-3.9607514088626394</v>
      </c>
    </row>
    <row r="24" spans="1:19" s="6" customFormat="1" ht="13.5" customHeight="1">
      <c r="A24" s="44" t="s">
        <v>10</v>
      </c>
      <c r="B24" s="45"/>
      <c r="C24" s="9">
        <v>3219370.1</v>
      </c>
      <c r="D24" s="9"/>
      <c r="E24" s="9">
        <v>22319351.9</v>
      </c>
      <c r="F24" s="9"/>
      <c r="G24" s="9">
        <v>20380453.9</v>
      </c>
      <c r="H24" s="9"/>
      <c r="I24" s="68">
        <f t="shared" si="0"/>
        <v>0.015009890626497067</v>
      </c>
      <c r="J24" s="67"/>
      <c r="K24" s="9">
        <v>4154349.03</v>
      </c>
      <c r="L24" s="9"/>
      <c r="M24" s="9">
        <v>28233630.24</v>
      </c>
      <c r="N24" s="9"/>
      <c r="O24" s="9">
        <v>21533637</v>
      </c>
      <c r="P24" s="9"/>
      <c r="Q24" s="68">
        <f t="shared" si="1"/>
        <v>0.017777892059298202</v>
      </c>
      <c r="R24" s="72"/>
      <c r="S24" s="57">
        <f>(K24-C24)/K24</f>
        <v>0.22506027376327592</v>
      </c>
    </row>
    <row r="25" spans="1:19" s="6" customFormat="1" ht="13.5" customHeight="1">
      <c r="A25" s="46" t="s">
        <v>9</v>
      </c>
      <c r="B25" s="45"/>
      <c r="C25" s="9">
        <v>210791.47</v>
      </c>
      <c r="D25" s="9"/>
      <c r="E25" s="9">
        <v>11235167</v>
      </c>
      <c r="F25" s="9"/>
      <c r="G25" s="9">
        <v>9254168</v>
      </c>
      <c r="H25" s="9"/>
      <c r="I25" s="68">
        <f t="shared" si="0"/>
        <v>0.000982787567573712</v>
      </c>
      <c r="J25" s="67"/>
      <c r="K25" s="9">
        <v>1674210</v>
      </c>
      <c r="L25" s="9"/>
      <c r="M25" s="9">
        <f>9523451+K25</f>
        <v>11197661</v>
      </c>
      <c r="N25" s="9"/>
      <c r="O25" s="9">
        <v>10784236</v>
      </c>
      <c r="P25" s="9"/>
      <c r="Q25" s="68">
        <f t="shared" si="1"/>
        <v>0.00716452191418246</v>
      </c>
      <c r="R25" s="72"/>
      <c r="S25" s="57">
        <f>(K25-C25)/K25</f>
        <v>0.8740949641920667</v>
      </c>
    </row>
    <row r="26" spans="1:19" s="6" customFormat="1" ht="13.5" customHeight="1">
      <c r="A26" s="47" t="s">
        <v>22</v>
      </c>
      <c r="B26" s="45"/>
      <c r="C26" s="9">
        <v>1533602.51</v>
      </c>
      <c r="D26" s="9"/>
      <c r="E26" s="9">
        <v>11600889.3</v>
      </c>
      <c r="F26" s="9"/>
      <c r="G26" s="9">
        <v>12200492</v>
      </c>
      <c r="H26" s="9"/>
      <c r="I26" s="68">
        <f t="shared" si="0"/>
        <v>0.007150220454498653</v>
      </c>
      <c r="J26" s="67"/>
      <c r="K26" s="9">
        <v>1445339.55</v>
      </c>
      <c r="L26" s="9"/>
      <c r="M26" s="9">
        <v>10916935.18</v>
      </c>
      <c r="N26" s="9"/>
      <c r="O26" s="9">
        <v>11472577</v>
      </c>
      <c r="P26" s="9"/>
      <c r="Q26" s="68">
        <f t="shared" si="1"/>
        <v>0.006185106336367371</v>
      </c>
      <c r="R26" s="72"/>
      <c r="S26" s="57">
        <f>(K26-C26)/K26</f>
        <v>-0.061067283462906664</v>
      </c>
    </row>
    <row r="27" spans="1:19" s="6" customFormat="1" ht="13.5" customHeight="1">
      <c r="A27" s="44" t="s">
        <v>46</v>
      </c>
      <c r="B27" s="45"/>
      <c r="C27" s="9">
        <v>0</v>
      </c>
      <c r="D27" s="9"/>
      <c r="E27" s="9">
        <v>1911628.87</v>
      </c>
      <c r="F27" s="9"/>
      <c r="G27" s="9">
        <v>0</v>
      </c>
      <c r="H27" s="9"/>
      <c r="I27" s="68">
        <f>C27/$C$70</f>
        <v>0</v>
      </c>
      <c r="J27" s="67"/>
      <c r="K27" s="9">
        <v>0</v>
      </c>
      <c r="L27" s="9"/>
      <c r="M27" s="9">
        <v>0</v>
      </c>
      <c r="N27" s="9"/>
      <c r="O27" s="9">
        <v>0</v>
      </c>
      <c r="P27" s="9"/>
      <c r="Q27" s="68">
        <f t="shared" si="1"/>
        <v>0</v>
      </c>
      <c r="R27" s="72"/>
      <c r="S27" s="57">
        <v>0</v>
      </c>
    </row>
    <row r="28" spans="1:19" s="6" customFormat="1" ht="13.5" customHeight="1">
      <c r="A28" s="44" t="s">
        <v>25</v>
      </c>
      <c r="B28" s="45"/>
      <c r="C28" s="9">
        <v>464</v>
      </c>
      <c r="D28" s="9"/>
      <c r="E28" s="9">
        <v>15599</v>
      </c>
      <c r="F28" s="9"/>
      <c r="G28" s="9">
        <v>211092</v>
      </c>
      <c r="H28" s="9"/>
      <c r="I28" s="68">
        <f t="shared" si="0"/>
        <v>2.1633391111803636E-06</v>
      </c>
      <c r="J28" s="67"/>
      <c r="K28" s="9">
        <v>0</v>
      </c>
      <c r="L28" s="9"/>
      <c r="M28" s="9">
        <v>246.2</v>
      </c>
      <c r="N28" s="9"/>
      <c r="O28" s="9">
        <v>25000</v>
      </c>
      <c r="P28" s="9"/>
      <c r="Q28" s="68">
        <f t="shared" si="1"/>
        <v>0</v>
      </c>
      <c r="R28" s="72"/>
      <c r="S28" s="57">
        <v>0</v>
      </c>
    </row>
    <row r="29" spans="1:19" ht="13.5" customHeight="1">
      <c r="A29" s="44" t="s">
        <v>44</v>
      </c>
      <c r="B29" s="45"/>
      <c r="C29" s="9">
        <v>0</v>
      </c>
      <c r="D29" s="9"/>
      <c r="E29" s="9">
        <v>0</v>
      </c>
      <c r="F29" s="9"/>
      <c r="G29" s="9">
        <v>93086</v>
      </c>
      <c r="H29" s="9"/>
      <c r="I29" s="68">
        <f t="shared" si="0"/>
        <v>0</v>
      </c>
      <c r="J29" s="67"/>
      <c r="K29" s="9">
        <v>0</v>
      </c>
      <c r="L29" s="9"/>
      <c r="M29" s="9">
        <v>0</v>
      </c>
      <c r="N29" s="9"/>
      <c r="O29" s="9">
        <v>0</v>
      </c>
      <c r="P29" s="9"/>
      <c r="Q29" s="68">
        <f t="shared" si="1"/>
        <v>0</v>
      </c>
      <c r="R29" s="72"/>
      <c r="S29" s="58">
        <v>0</v>
      </c>
    </row>
    <row r="30" spans="1:19" s="6" customFormat="1" ht="13.5" customHeight="1">
      <c r="A30" s="44"/>
      <c r="B30" s="45"/>
      <c r="C30" s="102">
        <f>SUM(C22:C29)</f>
        <v>11426588.870000001</v>
      </c>
      <c r="D30" s="9"/>
      <c r="E30" s="102">
        <f>SUM(E22:E29)</f>
        <v>87565018.25000001</v>
      </c>
      <c r="F30" s="9"/>
      <c r="G30" s="102">
        <f>SUM(G22:G29)</f>
        <v>60895306.9</v>
      </c>
      <c r="H30" s="9"/>
      <c r="I30" s="103">
        <f>SUM(I22:I29)</f>
        <v>0.05327497114191646</v>
      </c>
      <c r="J30" s="67"/>
      <c r="K30" s="102">
        <f>SUM(K22:K29)</f>
        <v>8576596.55</v>
      </c>
      <c r="L30" s="9"/>
      <c r="M30" s="102">
        <f>SUM(M22:M29)</f>
        <v>62200593.96</v>
      </c>
      <c r="N30" s="9"/>
      <c r="O30" s="102">
        <f>SUM(O22:O29)</f>
        <v>77685540</v>
      </c>
      <c r="P30" s="9"/>
      <c r="Q30" s="103">
        <f>SUM(Q22:Q29)</f>
        <v>0.03670221413775851</v>
      </c>
      <c r="R30" s="72"/>
      <c r="S30" s="104">
        <f>(K30-C30)/K30</f>
        <v>-0.3322987508372421</v>
      </c>
    </row>
    <row r="31" spans="1:19" s="6" customFormat="1" ht="13.5" customHeight="1">
      <c r="A31" s="44"/>
      <c r="B31" s="45"/>
      <c r="C31" s="9"/>
      <c r="D31" s="9"/>
      <c r="E31" s="9"/>
      <c r="F31" s="9"/>
      <c r="G31" s="9"/>
      <c r="H31" s="9"/>
      <c r="I31" s="57"/>
      <c r="J31" s="67"/>
      <c r="Q31" s="65"/>
      <c r="R31" s="72"/>
      <c r="S31" s="57"/>
    </row>
    <row r="32" spans="1:19" ht="13.5" customHeight="1">
      <c r="A32" s="42" t="s">
        <v>27</v>
      </c>
      <c r="B32" s="45"/>
      <c r="C32" s="9"/>
      <c r="D32" s="9"/>
      <c r="E32" s="9"/>
      <c r="F32" s="9"/>
      <c r="G32" s="9"/>
      <c r="H32" s="9"/>
      <c r="I32" s="57"/>
      <c r="J32" s="67"/>
      <c r="K32" s="6"/>
      <c r="L32" s="6"/>
      <c r="M32" s="6"/>
      <c r="N32" s="6"/>
      <c r="O32" s="6"/>
      <c r="P32" s="6"/>
      <c r="Q32" s="65"/>
      <c r="R32" s="72"/>
      <c r="S32" s="57"/>
    </row>
    <row r="33" spans="1:19" ht="13.5" customHeight="1">
      <c r="A33" s="44" t="s">
        <v>28</v>
      </c>
      <c r="B33" s="45"/>
      <c r="C33" s="9">
        <v>795260.26</v>
      </c>
      <c r="D33" s="9"/>
      <c r="E33" s="9">
        <v>7299141.78</v>
      </c>
      <c r="F33" s="9"/>
      <c r="G33" s="9">
        <v>6076664</v>
      </c>
      <c r="H33" s="9"/>
      <c r="I33" s="68">
        <f>C33/$C$70</f>
        <v>0.0037077966035031574</v>
      </c>
      <c r="J33" s="67"/>
      <c r="K33" s="9">
        <v>1337481.13</v>
      </c>
      <c r="L33" s="9"/>
      <c r="M33" s="9">
        <v>7767088.6</v>
      </c>
      <c r="N33" s="9"/>
      <c r="O33" s="9">
        <v>7117757</v>
      </c>
      <c r="P33" s="9"/>
      <c r="Q33" s="68">
        <f>K33/$K$70</f>
        <v>0.005723542963959431</v>
      </c>
      <c r="R33" s="72"/>
      <c r="S33" s="57">
        <f>(K33-C33)/K33</f>
        <v>0.40540450092181857</v>
      </c>
    </row>
    <row r="34" spans="1:19" ht="13.5" customHeight="1">
      <c r="A34" s="44" t="s">
        <v>11</v>
      </c>
      <c r="B34" s="45"/>
      <c r="C34" s="9">
        <v>25599999.98</v>
      </c>
      <c r="D34" s="9"/>
      <c r="E34" s="9">
        <v>25651446.75</v>
      </c>
      <c r="F34" s="9"/>
      <c r="G34" s="9">
        <v>4274932</v>
      </c>
      <c r="H34" s="9"/>
      <c r="I34" s="68">
        <f>C34/$C$70</f>
        <v>0.11935664052360029</v>
      </c>
      <c r="J34" s="67"/>
      <c r="K34" s="9">
        <v>4000</v>
      </c>
      <c r="L34" s="9"/>
      <c r="M34" s="9">
        <v>28150.6</v>
      </c>
      <c r="N34" s="9"/>
      <c r="O34" s="9">
        <v>54704</v>
      </c>
      <c r="P34" s="9"/>
      <c r="Q34" s="68">
        <f>K34/$K$70</f>
        <v>1.7117379335166938E-05</v>
      </c>
      <c r="R34" s="72"/>
      <c r="S34" s="57">
        <f>(K34-C34)/K34</f>
        <v>-6398.999995</v>
      </c>
    </row>
    <row r="35" spans="1:19" ht="13.5" customHeight="1">
      <c r="A35" s="44" t="s">
        <v>12</v>
      </c>
      <c r="B35" s="45"/>
      <c r="C35" s="9">
        <v>10043602.28</v>
      </c>
      <c r="D35" s="9"/>
      <c r="E35" s="9">
        <v>61432297.87</v>
      </c>
      <c r="F35" s="9"/>
      <c r="G35" s="9">
        <v>16823499</v>
      </c>
      <c r="H35" s="9"/>
      <c r="I35" s="68">
        <f>C35/$C$70</f>
        <v>0.04682697764970749</v>
      </c>
      <c r="J35" s="67"/>
      <c r="K35" s="9">
        <v>13613119.42</v>
      </c>
      <c r="L35" s="9"/>
      <c r="M35" s="9">
        <v>79963449.54</v>
      </c>
      <c r="N35" s="9"/>
      <c r="O35" s="9">
        <v>31949000</v>
      </c>
      <c r="P35" s="9"/>
      <c r="Q35" s="68">
        <f>K35/$K$70</f>
        <v>0.05825523226176693</v>
      </c>
      <c r="R35" s="72"/>
      <c r="S35" s="57">
        <f>(K35-C35)/K35</f>
        <v>0.26221154974632555</v>
      </c>
    </row>
    <row r="36" spans="1:19" ht="13.5" customHeight="1">
      <c r="A36" s="44" t="s">
        <v>13</v>
      </c>
      <c r="B36" s="45"/>
      <c r="C36" s="10">
        <v>971942.11</v>
      </c>
      <c r="D36" s="9"/>
      <c r="E36" s="10">
        <v>5465318.35</v>
      </c>
      <c r="F36" s="9"/>
      <c r="G36" s="10">
        <v>4557498</v>
      </c>
      <c r="H36" s="9"/>
      <c r="I36" s="69">
        <f>C36/$C$70</f>
        <v>0.004531552543892602</v>
      </c>
      <c r="J36" s="67"/>
      <c r="K36" s="10">
        <v>1267116.56</v>
      </c>
      <c r="L36" s="9"/>
      <c r="M36" s="10">
        <v>6333498.97</v>
      </c>
      <c r="N36" s="9"/>
      <c r="O36" s="10">
        <v>4796968</v>
      </c>
      <c r="P36" s="9"/>
      <c r="Q36" s="69">
        <f>K36/$K$70</f>
        <v>0.005422428704847955</v>
      </c>
      <c r="R36" s="72"/>
      <c r="S36" s="58">
        <f>(K36-C36)/K36</f>
        <v>0.23294972168937644</v>
      </c>
    </row>
    <row r="37" spans="1:19" s="6" customFormat="1" ht="13.5" customHeight="1">
      <c r="A37" s="46"/>
      <c r="B37" s="45"/>
      <c r="C37" s="9">
        <f>SUM(C33:C36)</f>
        <v>37410804.63</v>
      </c>
      <c r="D37" s="9"/>
      <c r="E37" s="9">
        <f>SUM(E33:E36)</f>
        <v>99848204.75</v>
      </c>
      <c r="F37" s="9"/>
      <c r="G37" s="9">
        <f>SUM(G33:G36)</f>
        <v>31732593</v>
      </c>
      <c r="H37" s="9"/>
      <c r="I37" s="68">
        <f>SUM(I33:I36)</f>
        <v>0.17442296732070353</v>
      </c>
      <c r="J37" s="67"/>
      <c r="K37" s="9">
        <f>SUM(K33:L36)</f>
        <v>16221717.110000001</v>
      </c>
      <c r="L37" s="9"/>
      <c r="M37" s="9">
        <f>SUM(M33:M36)</f>
        <v>94092187.71000001</v>
      </c>
      <c r="N37" s="9"/>
      <c r="O37" s="9">
        <f>SUM(O33:O36)</f>
        <v>43918429</v>
      </c>
      <c r="P37" s="9"/>
      <c r="Q37" s="68">
        <f>SUM(Q33:Q36)</f>
        <v>0.06941832130990948</v>
      </c>
      <c r="R37" s="72"/>
      <c r="S37" s="57">
        <f>(K37-C37)/K37</f>
        <v>-1.30621729970484</v>
      </c>
    </row>
    <row r="38" spans="1:19" ht="13.5" customHeight="1">
      <c r="A38" s="39"/>
      <c r="B38" s="40"/>
      <c r="C38" s="12"/>
      <c r="D38" s="12"/>
      <c r="E38" s="12"/>
      <c r="F38" s="12"/>
      <c r="G38" s="12"/>
      <c r="H38" s="12"/>
      <c r="I38" s="55"/>
      <c r="J38" s="67"/>
      <c r="K38" s="6"/>
      <c r="L38" s="6"/>
      <c r="M38" s="6"/>
      <c r="N38" s="6"/>
      <c r="O38" s="6"/>
      <c r="P38" s="6"/>
      <c r="Q38" s="65"/>
      <c r="R38" s="72"/>
      <c r="S38" s="55"/>
    </row>
    <row r="39" spans="1:19" ht="13.5" customHeight="1">
      <c r="A39" s="42" t="s">
        <v>29</v>
      </c>
      <c r="B39" s="45"/>
      <c r="C39" s="9"/>
      <c r="D39" s="9"/>
      <c r="E39" s="9"/>
      <c r="F39" s="9"/>
      <c r="G39" s="9"/>
      <c r="H39" s="9"/>
      <c r="I39" s="57"/>
      <c r="J39" s="67"/>
      <c r="K39" s="6"/>
      <c r="L39" s="6"/>
      <c r="M39" s="6"/>
      <c r="N39" s="6"/>
      <c r="O39" s="6"/>
      <c r="P39" s="6"/>
      <c r="Q39" s="65"/>
      <c r="R39" s="72"/>
      <c r="S39" s="57"/>
    </row>
    <row r="40" spans="1:19" ht="13.5" customHeight="1">
      <c r="A40" s="44" t="s">
        <v>24</v>
      </c>
      <c r="B40" s="45"/>
      <c r="C40" s="9">
        <v>3024321.62</v>
      </c>
      <c r="D40" s="9"/>
      <c r="E40" s="9">
        <f>32277148+C40</f>
        <v>35301469.62</v>
      </c>
      <c r="F40" s="9"/>
      <c r="G40" s="9">
        <v>25778662</v>
      </c>
      <c r="H40" s="9"/>
      <c r="I40" s="68">
        <f>C40/$C$70</f>
        <v>0.014100502683910254</v>
      </c>
      <c r="J40" s="67"/>
      <c r="K40" s="9">
        <v>2217682.42</v>
      </c>
      <c r="L40" s="9"/>
      <c r="M40" s="9">
        <f>15104017+K40</f>
        <v>17321699.42</v>
      </c>
      <c r="N40" s="9"/>
      <c r="O40" s="9">
        <v>35860545</v>
      </c>
      <c r="P40" s="9"/>
      <c r="Q40" s="68">
        <f>K40/$K$70</f>
        <v>0.009490227807017752</v>
      </c>
      <c r="R40" s="72"/>
      <c r="S40" s="57">
        <f>(K40-C40)/K40</f>
        <v>-0.3637307094674089</v>
      </c>
    </row>
    <row r="41" spans="1:19" ht="13.5" customHeight="1">
      <c r="A41" s="44" t="s">
        <v>14</v>
      </c>
      <c r="B41" s="45"/>
      <c r="C41" s="9">
        <v>22712.98</v>
      </c>
      <c r="D41" s="9"/>
      <c r="E41" s="9">
        <v>577757.71</v>
      </c>
      <c r="F41" s="9"/>
      <c r="G41" s="9">
        <v>0</v>
      </c>
      <c r="H41" s="9"/>
      <c r="I41" s="68">
        <f>C41/$C$70</f>
        <v>0.00010589628871865814</v>
      </c>
      <c r="J41" s="67"/>
      <c r="K41" s="9">
        <v>285240.75</v>
      </c>
      <c r="L41" s="9"/>
      <c r="M41" s="9">
        <v>602781.66</v>
      </c>
      <c r="N41" s="9"/>
      <c r="O41" s="9">
        <v>1360</v>
      </c>
      <c r="P41" s="9"/>
      <c r="Q41" s="68">
        <f>K41/$K$70</f>
        <v>0.0012206435298993798</v>
      </c>
      <c r="R41" s="72"/>
      <c r="S41" s="57">
        <f>(K41-C41)/K41</f>
        <v>0.9203725975338377</v>
      </c>
    </row>
    <row r="42" spans="1:19" ht="13.5" customHeight="1">
      <c r="A42" s="44" t="s">
        <v>15</v>
      </c>
      <c r="B42" s="45"/>
      <c r="C42" s="9">
        <v>1853915.08</v>
      </c>
      <c r="D42" s="9"/>
      <c r="E42" s="9">
        <v>14772009.47</v>
      </c>
      <c r="F42" s="9"/>
      <c r="G42" s="9">
        <v>7626752</v>
      </c>
      <c r="H42" s="9"/>
      <c r="I42" s="99">
        <f>C42/$C$70</f>
        <v>0.008643635778816968</v>
      </c>
      <c r="J42" s="67"/>
      <c r="K42" s="9">
        <v>1309977.85</v>
      </c>
      <c r="L42" s="9"/>
      <c r="M42" s="9">
        <v>10373833.07</v>
      </c>
      <c r="N42" s="9"/>
      <c r="O42" s="9">
        <v>8982476</v>
      </c>
      <c r="P42" s="9"/>
      <c r="Q42" s="68">
        <f>K42/$K$70</f>
        <v>0.005605846944779104</v>
      </c>
      <c r="R42" s="72"/>
      <c r="S42" s="57">
        <f>(K42-C42)/K42</f>
        <v>-0.41522628035275555</v>
      </c>
    </row>
    <row r="43" spans="1:19" ht="13.5" customHeight="1">
      <c r="A43" s="44"/>
      <c r="B43" s="45"/>
      <c r="C43" s="101">
        <f>SUM(C40:C42)</f>
        <v>4900949.68</v>
      </c>
      <c r="D43" s="9"/>
      <c r="E43" s="102">
        <f>SUM(E40:E42)</f>
        <v>50651236.8</v>
      </c>
      <c r="F43" s="9"/>
      <c r="G43" s="102">
        <f>SUM(G40:G42)</f>
        <v>33405414</v>
      </c>
      <c r="H43" s="9"/>
      <c r="I43" s="103">
        <f>SUM(I40:I42)</f>
        <v>0.02285003475144588</v>
      </c>
      <c r="J43" s="67"/>
      <c r="K43" s="102">
        <f>SUM(K40:K42)</f>
        <v>3812901.02</v>
      </c>
      <c r="L43" s="9"/>
      <c r="M43" s="102">
        <f>SUM(M40:M42)</f>
        <v>28298314.150000002</v>
      </c>
      <c r="N43" s="9"/>
      <c r="O43" s="102">
        <f>SUM(O40:O42)</f>
        <v>44844381</v>
      </c>
      <c r="P43" s="9"/>
      <c r="Q43" s="103">
        <f>SUM(Q40:Q42)</f>
        <v>0.016316718281696237</v>
      </c>
      <c r="R43" s="72"/>
      <c r="S43" s="104">
        <f>(K43-C43)/K43</f>
        <v>-0.28535979672506673</v>
      </c>
    </row>
    <row r="44" spans="1:19" ht="13.5" customHeight="1" thickBot="1">
      <c r="A44" s="105"/>
      <c r="B44" s="106"/>
      <c r="C44" s="9"/>
      <c r="D44" s="9"/>
      <c r="E44" s="9"/>
      <c r="F44" s="9"/>
      <c r="G44" s="9"/>
      <c r="H44" s="9"/>
      <c r="I44" s="57"/>
      <c r="J44" s="67"/>
      <c r="K44" s="6"/>
      <c r="L44" s="6"/>
      <c r="M44" s="6"/>
      <c r="N44" s="6"/>
      <c r="O44" s="6"/>
      <c r="P44" s="6"/>
      <c r="Q44" s="65"/>
      <c r="R44" s="72"/>
      <c r="S44" s="57"/>
    </row>
    <row r="45" spans="1:19" s="1" customFormat="1" ht="13.5" customHeight="1" thickBot="1">
      <c r="A45" s="80" t="s">
        <v>19</v>
      </c>
      <c r="B45" s="28"/>
      <c r="C45" s="29">
        <f>C19+C30+C37+C43</f>
        <v>108532413.26000002</v>
      </c>
      <c r="D45" s="30"/>
      <c r="E45" s="30">
        <f>E19+E30+E37+E43</f>
        <v>1184956717.18</v>
      </c>
      <c r="F45" s="30"/>
      <c r="G45" s="30">
        <f>G19+G30+G37+G43</f>
        <v>958656439.63</v>
      </c>
      <c r="H45" s="30"/>
      <c r="I45" s="73">
        <f>I19+I30+I37+I43</f>
        <v>0.5060181345606645</v>
      </c>
      <c r="J45" s="32"/>
      <c r="K45" s="30">
        <f>K19+K30+K37+K43</f>
        <v>81391745.16</v>
      </c>
      <c r="L45" s="30"/>
      <c r="M45" s="30">
        <f>M19+M30+M37+M43</f>
        <v>1214891244.48</v>
      </c>
      <c r="N45" s="30"/>
      <c r="O45" s="30">
        <f>O19+O30+O37+O43</f>
        <v>1003708698</v>
      </c>
      <c r="P45" s="30"/>
      <c r="Q45" s="73">
        <f>Q19+Q30+Q37+Q43</f>
        <v>0.3483033441637394</v>
      </c>
      <c r="R45" s="33"/>
      <c r="S45" s="31">
        <f>(K45-C45)/K45</f>
        <v>-0.33345725720276503</v>
      </c>
    </row>
    <row r="46" spans="1:19" s="6" customFormat="1" ht="13.5" customHeight="1" thickBot="1">
      <c r="A46" s="46"/>
      <c r="B46" s="45"/>
      <c r="C46" s="56"/>
      <c r="D46" s="9"/>
      <c r="E46" s="9"/>
      <c r="F46" s="9"/>
      <c r="G46" s="9"/>
      <c r="H46" s="9"/>
      <c r="I46" s="57"/>
      <c r="J46" s="67"/>
      <c r="Q46" s="65"/>
      <c r="R46" s="72"/>
      <c r="S46" s="57"/>
    </row>
    <row r="47" spans="1:19" s="6" customFormat="1" ht="36" customHeight="1" thickBot="1">
      <c r="A47" s="89" t="s">
        <v>31</v>
      </c>
      <c r="B47" s="90"/>
      <c r="C47" s="91"/>
      <c r="D47" s="92"/>
      <c r="E47" s="92"/>
      <c r="F47" s="92"/>
      <c r="G47" s="92"/>
      <c r="H47" s="92"/>
      <c r="I47" s="93"/>
      <c r="J47" s="94"/>
      <c r="K47" s="92"/>
      <c r="L47" s="92"/>
      <c r="M47" s="92"/>
      <c r="N47" s="92"/>
      <c r="O47" s="92"/>
      <c r="P47" s="92"/>
      <c r="Q47" s="93"/>
      <c r="R47" s="95"/>
      <c r="S47" s="93"/>
    </row>
    <row r="48" spans="1:19" s="6" customFormat="1" ht="13.5" customHeight="1">
      <c r="A48" s="46"/>
      <c r="B48" s="45"/>
      <c r="C48" s="56"/>
      <c r="D48" s="9"/>
      <c r="E48" s="9"/>
      <c r="F48" s="9"/>
      <c r="G48" s="9"/>
      <c r="H48" s="9"/>
      <c r="I48" s="57"/>
      <c r="J48" s="67"/>
      <c r="Q48" s="65"/>
      <c r="R48" s="72"/>
      <c r="S48" s="57"/>
    </row>
    <row r="49" spans="1:19" ht="13.5" customHeight="1">
      <c r="A49" s="42" t="s">
        <v>16</v>
      </c>
      <c r="B49" s="45"/>
      <c r="C49" s="56"/>
      <c r="D49" s="9"/>
      <c r="E49" s="9"/>
      <c r="F49" s="9"/>
      <c r="G49" s="9"/>
      <c r="H49" s="9"/>
      <c r="I49" s="57"/>
      <c r="J49" s="67"/>
      <c r="K49" s="6"/>
      <c r="L49" s="6"/>
      <c r="M49" s="6"/>
      <c r="N49" s="6"/>
      <c r="O49" s="6"/>
      <c r="P49" s="6"/>
      <c r="Q49" s="65"/>
      <c r="R49" s="72"/>
      <c r="S49" s="57"/>
    </row>
    <row r="50" spans="1:19" ht="13.5" customHeight="1">
      <c r="A50" s="47" t="s">
        <v>34</v>
      </c>
      <c r="B50" s="45"/>
      <c r="C50" s="9">
        <v>82196347.88</v>
      </c>
      <c r="D50" s="9"/>
      <c r="E50" s="9">
        <v>460771018.18</v>
      </c>
      <c r="F50" s="9"/>
      <c r="G50" s="9">
        <v>387504572</v>
      </c>
      <c r="H50" s="9"/>
      <c r="I50" s="68">
        <f aca="true" t="shared" si="2" ref="I50:I56">C50/$C$70</f>
        <v>0.383229685700412</v>
      </c>
      <c r="J50" s="67"/>
      <c r="K50" s="9">
        <v>76090157.92</v>
      </c>
      <c r="L50" s="9"/>
      <c r="M50" s="9">
        <v>524630270.79</v>
      </c>
      <c r="N50" s="9"/>
      <c r="O50" s="9">
        <v>404733367</v>
      </c>
      <c r="P50" s="9"/>
      <c r="Q50" s="68">
        <f aca="true" t="shared" si="3" ref="Q50:Q56">K50/$K$70</f>
        <v>0.32561602419734925</v>
      </c>
      <c r="R50" s="72"/>
      <c r="S50" s="57">
        <f aca="true" t="shared" si="4" ref="S50:S57">(K50-C50)/K50</f>
        <v>-0.08024940579594993</v>
      </c>
    </row>
    <row r="51" spans="1:19" ht="13.5" customHeight="1">
      <c r="A51" s="47" t="s">
        <v>35</v>
      </c>
      <c r="B51" s="45"/>
      <c r="C51" s="9">
        <v>5851859</v>
      </c>
      <c r="D51" s="9"/>
      <c r="E51" s="9">
        <v>157236413.77</v>
      </c>
      <c r="F51" s="9"/>
      <c r="G51" s="9">
        <v>171313884</v>
      </c>
      <c r="H51" s="9"/>
      <c r="I51" s="68">
        <f t="shared" si="2"/>
        <v>0.02728352467201037</v>
      </c>
      <c r="J51" s="67"/>
      <c r="K51" s="9">
        <v>37013906.52</v>
      </c>
      <c r="L51" s="9"/>
      <c r="M51" s="9">
        <v>197482550.44</v>
      </c>
      <c r="N51" s="9"/>
      <c r="O51" s="9">
        <v>159627096</v>
      </c>
      <c r="P51" s="9"/>
      <c r="Q51" s="68">
        <f t="shared" si="3"/>
        <v>0.1583952696448122</v>
      </c>
      <c r="R51" s="72"/>
      <c r="S51" s="57">
        <f t="shared" si="4"/>
        <v>0.8419010704304335</v>
      </c>
    </row>
    <row r="52" spans="1:19" ht="13.5" customHeight="1">
      <c r="A52" s="47" t="s">
        <v>36</v>
      </c>
      <c r="B52" s="45"/>
      <c r="C52" s="9">
        <v>460475.63</v>
      </c>
      <c r="D52" s="9"/>
      <c r="E52" s="9">
        <v>8630018.15</v>
      </c>
      <c r="F52" s="9"/>
      <c r="G52" s="9">
        <v>1847426</v>
      </c>
      <c r="H52" s="9"/>
      <c r="I52" s="68">
        <f t="shared" si="2"/>
        <v>0.0021469071985440046</v>
      </c>
      <c r="J52" s="67"/>
      <c r="K52" s="9">
        <v>321921.56</v>
      </c>
      <c r="L52" s="9"/>
      <c r="M52" s="9">
        <v>6849166.58</v>
      </c>
      <c r="N52" s="9"/>
      <c r="O52" s="9">
        <v>4588885</v>
      </c>
      <c r="P52" s="9"/>
      <c r="Q52" s="68">
        <f t="shared" si="3"/>
        <v>0.0013776133646721759</v>
      </c>
      <c r="R52" s="72"/>
      <c r="S52" s="57">
        <f t="shared" si="4"/>
        <v>-0.4303969886328831</v>
      </c>
    </row>
    <row r="53" spans="1:19" ht="13.5" customHeight="1">
      <c r="A53" s="47" t="s">
        <v>23</v>
      </c>
      <c r="B53" s="45"/>
      <c r="C53" s="9">
        <v>7705849.9</v>
      </c>
      <c r="D53" s="9"/>
      <c r="E53" s="9">
        <v>7705849.9</v>
      </c>
      <c r="F53" s="9"/>
      <c r="G53" s="9">
        <v>0</v>
      </c>
      <c r="H53" s="9"/>
      <c r="I53" s="68">
        <f>C53/$C$70</f>
        <v>0.03592751395162779</v>
      </c>
      <c r="J53" s="67"/>
      <c r="K53" s="9">
        <v>0</v>
      </c>
      <c r="L53" s="9"/>
      <c r="M53" s="9">
        <v>6975052.54</v>
      </c>
      <c r="N53" s="9"/>
      <c r="O53" s="9">
        <v>6718664</v>
      </c>
      <c r="P53" s="9"/>
      <c r="Q53" s="68">
        <f>K53/$K$70</f>
        <v>0</v>
      </c>
      <c r="R53" s="72"/>
      <c r="S53" s="57">
        <v>0</v>
      </c>
    </row>
    <row r="54" spans="1:19" ht="13.5" customHeight="1">
      <c r="A54" s="47" t="s">
        <v>42</v>
      </c>
      <c r="B54" s="45"/>
      <c r="C54" s="9">
        <v>2905527.79</v>
      </c>
      <c r="D54" s="9"/>
      <c r="E54" s="9">
        <v>112462524.22</v>
      </c>
      <c r="F54" s="9"/>
      <c r="G54" s="9">
        <v>81580066</v>
      </c>
      <c r="H54" s="9"/>
      <c r="I54" s="68">
        <f t="shared" si="2"/>
        <v>0.013546642040363032</v>
      </c>
      <c r="J54" s="67"/>
      <c r="K54" s="9">
        <v>30239554.87</v>
      </c>
      <c r="L54" s="9"/>
      <c r="M54" s="9">
        <v>124864010.89</v>
      </c>
      <c r="N54" s="9"/>
      <c r="O54" s="9">
        <v>104783821</v>
      </c>
      <c r="P54" s="9"/>
      <c r="Q54" s="68">
        <f t="shared" si="3"/>
        <v>0.1294054829090962</v>
      </c>
      <c r="R54" s="72"/>
      <c r="S54" s="57">
        <f t="shared" si="4"/>
        <v>0.9039163174692592</v>
      </c>
    </row>
    <row r="55" spans="1:19" ht="13.5" customHeight="1">
      <c r="A55" s="47" t="s">
        <v>37</v>
      </c>
      <c r="B55" s="45"/>
      <c r="C55" s="9">
        <v>568537.82</v>
      </c>
      <c r="D55" s="9">
        <v>9485.48</v>
      </c>
      <c r="E55" s="9">
        <v>4175749.94</v>
      </c>
      <c r="F55" s="9"/>
      <c r="G55" s="9">
        <v>3777256</v>
      </c>
      <c r="H55" s="9"/>
      <c r="I55" s="68">
        <f t="shared" si="2"/>
        <v>0.0026507329788603914</v>
      </c>
      <c r="J55" s="66"/>
      <c r="K55" s="9">
        <v>598828.55</v>
      </c>
      <c r="L55" s="9">
        <v>9485.48</v>
      </c>
      <c r="M55" s="9">
        <v>4106360.95</v>
      </c>
      <c r="N55" s="9"/>
      <c r="O55" s="9">
        <v>3817576.7</v>
      </c>
      <c r="P55" s="9"/>
      <c r="Q55" s="68">
        <f t="shared" si="3"/>
        <v>0.0025625938617694958</v>
      </c>
      <c r="R55" s="72"/>
      <c r="S55" s="57">
        <f t="shared" si="4"/>
        <v>0.050583309696907566</v>
      </c>
    </row>
    <row r="56" spans="1:19" ht="13.5" customHeight="1">
      <c r="A56" s="47" t="s">
        <v>38</v>
      </c>
      <c r="B56" s="45"/>
      <c r="C56" s="10">
        <v>6260564.84</v>
      </c>
      <c r="D56" s="9"/>
      <c r="E56" s="10">
        <v>43776560.3</v>
      </c>
      <c r="F56" s="9"/>
      <c r="G56" s="10">
        <v>40188064</v>
      </c>
      <c r="H56" s="9"/>
      <c r="I56" s="69">
        <f t="shared" si="2"/>
        <v>0.029189062018216888</v>
      </c>
      <c r="J56" s="66"/>
      <c r="K56" s="10">
        <v>7383494.65</v>
      </c>
      <c r="L56" s="9"/>
      <c r="M56" s="10">
        <v>50486886.63</v>
      </c>
      <c r="N56" s="9"/>
      <c r="O56" s="10">
        <v>43777440</v>
      </c>
      <c r="P56" s="9"/>
      <c r="Q56" s="69">
        <f t="shared" si="3"/>
        <v>0.031596519685806415</v>
      </c>
      <c r="R56" s="72"/>
      <c r="S56" s="58">
        <f t="shared" si="4"/>
        <v>0.1520864933517627</v>
      </c>
    </row>
    <row r="57" spans="1:19" ht="13.5" customHeight="1">
      <c r="A57" s="47"/>
      <c r="B57" s="45"/>
      <c r="C57" s="9">
        <f>SUM(C50:C56)</f>
        <v>105949162.86</v>
      </c>
      <c r="D57" s="9"/>
      <c r="E57" s="9">
        <f>SUM(E50:E56)</f>
        <v>794758134.46</v>
      </c>
      <c r="F57" s="9"/>
      <c r="G57" s="9">
        <f>SUM(G50:G56)</f>
        <v>686211268</v>
      </c>
      <c r="H57" s="9"/>
      <c r="I57" s="68">
        <f>SUM(I50:I56)</f>
        <v>0.49397406856003445</v>
      </c>
      <c r="J57" s="67"/>
      <c r="K57" s="9">
        <f>SUM(K50:K56)</f>
        <v>151647864.07000002</v>
      </c>
      <c r="L57" s="9"/>
      <c r="M57" s="9">
        <f>SUM(M50:M56)</f>
        <v>915394298.82</v>
      </c>
      <c r="N57" s="9"/>
      <c r="O57" s="9">
        <f>SUM(O50:O56)</f>
        <v>728046849.7</v>
      </c>
      <c r="P57" s="9"/>
      <c r="Q57" s="68">
        <f>SUM(Q50:Q56)</f>
        <v>0.6489535036635058</v>
      </c>
      <c r="R57" s="72"/>
      <c r="S57" s="57">
        <f t="shared" si="4"/>
        <v>0.30134747686855445</v>
      </c>
    </row>
    <row r="58" spans="1:19" ht="13.5" customHeight="1" thickBot="1">
      <c r="A58" s="39"/>
      <c r="B58" s="40"/>
      <c r="C58" s="39"/>
      <c r="D58" s="12"/>
      <c r="E58" s="12"/>
      <c r="F58" s="12"/>
      <c r="G58" s="12"/>
      <c r="H58" s="12"/>
      <c r="I58" s="55"/>
      <c r="J58" s="67"/>
      <c r="K58" s="6"/>
      <c r="L58" s="6"/>
      <c r="M58" s="6"/>
      <c r="N58" s="6"/>
      <c r="O58" s="6"/>
      <c r="P58" s="6"/>
      <c r="Q58" s="65"/>
      <c r="R58" s="72"/>
      <c r="S58" s="55"/>
    </row>
    <row r="59" spans="1:19" s="6" customFormat="1" ht="34.5" customHeight="1" thickBot="1">
      <c r="A59" s="110" t="s">
        <v>33</v>
      </c>
      <c r="B59" s="111"/>
      <c r="C59" s="30">
        <f>C57</f>
        <v>105949162.86</v>
      </c>
      <c r="D59" s="30"/>
      <c r="E59" s="30">
        <f>E57</f>
        <v>794758134.46</v>
      </c>
      <c r="F59" s="30"/>
      <c r="G59" s="30">
        <f>G57</f>
        <v>686211268</v>
      </c>
      <c r="H59" s="30"/>
      <c r="I59" s="73">
        <f>I57</f>
        <v>0.49397406856003445</v>
      </c>
      <c r="J59" s="33"/>
      <c r="K59" s="30">
        <f>K57</f>
        <v>151647864.07000002</v>
      </c>
      <c r="L59" s="30"/>
      <c r="M59" s="30">
        <f>M57</f>
        <v>915394298.82</v>
      </c>
      <c r="N59" s="30"/>
      <c r="O59" s="30">
        <f>O57</f>
        <v>728046849.7</v>
      </c>
      <c r="P59" s="30"/>
      <c r="Q59" s="73">
        <f>Q57</f>
        <v>0.6489535036635058</v>
      </c>
      <c r="R59" s="33"/>
      <c r="S59" s="31">
        <f>(K59-C59)/K59</f>
        <v>0.30134747686855445</v>
      </c>
    </row>
    <row r="60" spans="1:19" s="6" customFormat="1" ht="13.5" customHeight="1" thickBot="1">
      <c r="A60" s="47"/>
      <c r="B60" s="45"/>
      <c r="C60" s="56"/>
      <c r="D60" s="9"/>
      <c r="E60" s="9"/>
      <c r="F60" s="9"/>
      <c r="G60" s="9"/>
      <c r="H60" s="9"/>
      <c r="I60" s="57"/>
      <c r="J60" s="66"/>
      <c r="Q60" s="65"/>
      <c r="R60" s="72"/>
      <c r="S60" s="57"/>
    </row>
    <row r="61" spans="1:19" s="6" customFormat="1" ht="13.5" customHeight="1" thickBot="1">
      <c r="A61" s="96" t="s">
        <v>39</v>
      </c>
      <c r="B61" s="97"/>
      <c r="C61" s="91"/>
      <c r="D61" s="92"/>
      <c r="E61" s="92"/>
      <c r="F61" s="92"/>
      <c r="G61" s="92"/>
      <c r="H61" s="92"/>
      <c r="I61" s="93"/>
      <c r="J61" s="95"/>
      <c r="K61" s="90"/>
      <c r="L61" s="90"/>
      <c r="M61" s="90"/>
      <c r="N61" s="90"/>
      <c r="O61" s="90"/>
      <c r="P61" s="90"/>
      <c r="Q61" s="98"/>
      <c r="R61" s="95"/>
      <c r="S61" s="93"/>
    </row>
    <row r="62" spans="1:19" s="6" customFormat="1" ht="13.5" customHeight="1">
      <c r="A62" s="48"/>
      <c r="B62" s="49"/>
      <c r="C62" s="59"/>
      <c r="D62" s="13"/>
      <c r="E62" s="13"/>
      <c r="F62" s="13"/>
      <c r="G62" s="13"/>
      <c r="H62" s="13"/>
      <c r="I62" s="60"/>
      <c r="J62" s="66"/>
      <c r="K62" s="1"/>
      <c r="L62" s="1"/>
      <c r="M62" s="1"/>
      <c r="N62" s="1"/>
      <c r="O62" s="1"/>
      <c r="P62" s="1"/>
      <c r="Q62" s="70"/>
      <c r="R62" s="66"/>
      <c r="S62" s="60"/>
    </row>
    <row r="63" spans="1:19" s="6" customFormat="1" ht="13.5" customHeight="1">
      <c r="A63" s="42" t="s">
        <v>40</v>
      </c>
      <c r="B63" s="45"/>
      <c r="C63" s="56"/>
      <c r="D63" s="9"/>
      <c r="E63" s="9"/>
      <c r="F63" s="9"/>
      <c r="G63" s="9"/>
      <c r="H63" s="9"/>
      <c r="I63" s="57"/>
      <c r="J63" s="66"/>
      <c r="K63" s="1"/>
      <c r="L63" s="1"/>
      <c r="M63" s="1"/>
      <c r="N63" s="1"/>
      <c r="O63" s="1"/>
      <c r="P63" s="1"/>
      <c r="Q63" s="70"/>
      <c r="R63" s="66"/>
      <c r="S63" s="57"/>
    </row>
    <row r="64" spans="1:19" s="6" customFormat="1" ht="13.5" customHeight="1">
      <c r="A64" s="47" t="s">
        <v>20</v>
      </c>
      <c r="B64" s="45"/>
      <c r="C64" s="10">
        <v>1672.3</v>
      </c>
      <c r="D64" s="9"/>
      <c r="E64" s="10">
        <v>296838.86</v>
      </c>
      <c r="F64" s="9"/>
      <c r="G64" s="10">
        <v>197925</v>
      </c>
      <c r="H64" s="9"/>
      <c r="I64" s="69">
        <f>C64/$C$70</f>
        <v>7.796879300920092E-06</v>
      </c>
      <c r="J64" s="66"/>
      <c r="K64" s="107">
        <v>641021.53</v>
      </c>
      <c r="L64" s="9"/>
      <c r="M64" s="10">
        <v>668632.05</v>
      </c>
      <c r="N64" s="9"/>
      <c r="O64" s="10">
        <v>84736</v>
      </c>
      <c r="P64" s="9"/>
      <c r="Q64" s="69">
        <f>K64/$K$70</f>
        <v>0.0027431521727547736</v>
      </c>
      <c r="R64" s="66"/>
      <c r="S64" s="58">
        <v>0</v>
      </c>
    </row>
    <row r="65" spans="1:19" s="6" customFormat="1" ht="13.5" customHeight="1">
      <c r="A65" s="48"/>
      <c r="B65" s="49"/>
      <c r="C65" s="9">
        <f>SUM(C64)</f>
        <v>1672.3</v>
      </c>
      <c r="D65" s="9"/>
      <c r="E65" s="9">
        <f>SUM(E64)</f>
        <v>296838.86</v>
      </c>
      <c r="F65" s="9"/>
      <c r="G65" s="9">
        <f>SUM(G64)</f>
        <v>197925</v>
      </c>
      <c r="H65" s="9"/>
      <c r="I65" s="68">
        <f>SUM(I64)</f>
        <v>7.796879300920092E-06</v>
      </c>
      <c r="J65" s="66"/>
      <c r="K65" s="108">
        <f>SUM(K64)</f>
        <v>641021.53</v>
      </c>
      <c r="L65" s="9"/>
      <c r="M65" s="9">
        <f>SUM(M64)</f>
        <v>668632.05</v>
      </c>
      <c r="N65" s="9"/>
      <c r="O65" s="9">
        <f>SUM(O64)</f>
        <v>84736</v>
      </c>
      <c r="P65" s="9"/>
      <c r="Q65" s="68">
        <f>SUM(Q64)</f>
        <v>0.0027431521727547736</v>
      </c>
      <c r="R65" s="66"/>
      <c r="S65" s="57">
        <v>0</v>
      </c>
    </row>
    <row r="66" spans="1:19" s="1" customFormat="1" ht="13.5" customHeight="1" thickBot="1">
      <c r="A66" s="47"/>
      <c r="B66" s="49"/>
      <c r="C66" s="59"/>
      <c r="D66" s="13"/>
      <c r="E66" s="13"/>
      <c r="F66" s="13"/>
      <c r="G66" s="13"/>
      <c r="H66" s="13"/>
      <c r="I66" s="60"/>
      <c r="J66" s="66"/>
      <c r="Q66" s="70"/>
      <c r="R66" s="66"/>
      <c r="S66" s="60"/>
    </row>
    <row r="67" spans="1:19" ht="13.5" customHeight="1" thickBot="1">
      <c r="A67" s="27" t="s">
        <v>41</v>
      </c>
      <c r="B67" s="28"/>
      <c r="C67" s="29">
        <f>C65</f>
        <v>1672.3</v>
      </c>
      <c r="D67" s="74"/>
      <c r="E67" s="30">
        <f>E65</f>
        <v>296838.86</v>
      </c>
      <c r="F67" s="30"/>
      <c r="G67" s="30">
        <f>G65</f>
        <v>197925</v>
      </c>
      <c r="H67" s="74"/>
      <c r="I67" s="73">
        <f>I65</f>
        <v>7.796879300920092E-06</v>
      </c>
      <c r="J67" s="75"/>
      <c r="K67" s="109">
        <f>K65</f>
        <v>641021.53</v>
      </c>
      <c r="L67" s="74"/>
      <c r="M67" s="30">
        <f>M65</f>
        <v>668632.05</v>
      </c>
      <c r="N67" s="30"/>
      <c r="O67" s="30">
        <f>O65</f>
        <v>84736</v>
      </c>
      <c r="P67" s="74"/>
      <c r="Q67" s="73">
        <f>Q65</f>
        <v>0.0027431521727547736</v>
      </c>
      <c r="R67" s="33"/>
      <c r="S67" s="31">
        <v>0</v>
      </c>
    </row>
    <row r="68" spans="1:19" s="6" customFormat="1" ht="13.5" customHeight="1">
      <c r="A68" s="46"/>
      <c r="B68" s="45"/>
      <c r="C68" s="56"/>
      <c r="D68" s="9"/>
      <c r="E68" s="9"/>
      <c r="F68" s="9"/>
      <c r="G68" s="9"/>
      <c r="H68" s="9"/>
      <c r="I68" s="57"/>
      <c r="J68" s="67"/>
      <c r="Q68" s="65"/>
      <c r="R68" s="72"/>
      <c r="S68" s="57"/>
    </row>
    <row r="69" spans="1:19" ht="13.5" customHeight="1" thickBot="1">
      <c r="A69" s="46"/>
      <c r="B69" s="45"/>
      <c r="C69" s="56"/>
      <c r="D69" s="9"/>
      <c r="E69" s="9"/>
      <c r="F69" s="9"/>
      <c r="G69" s="9"/>
      <c r="H69" s="9"/>
      <c r="I69" s="57"/>
      <c r="J69" s="67"/>
      <c r="K69" s="6"/>
      <c r="L69" s="6"/>
      <c r="M69" s="6"/>
      <c r="N69" s="6"/>
      <c r="O69" s="6"/>
      <c r="P69" s="6"/>
      <c r="Q69" s="65"/>
      <c r="R69" s="72"/>
      <c r="S69" s="57"/>
    </row>
    <row r="70" spans="1:19" s="17" customFormat="1" ht="20.25" thickBot="1">
      <c r="A70" s="34" t="s">
        <v>18</v>
      </c>
      <c r="B70" s="35"/>
      <c r="C70" s="76">
        <f>C45+C59+C67</f>
        <v>214483248.42000002</v>
      </c>
      <c r="D70" s="77"/>
      <c r="E70" s="77">
        <f>E45+E59+E67</f>
        <v>1980011690.5</v>
      </c>
      <c r="F70" s="77"/>
      <c r="G70" s="77">
        <f>G45+G59+G67</f>
        <v>1645065632.63</v>
      </c>
      <c r="H70" s="77"/>
      <c r="I70" s="78">
        <f>I45+I59+I67</f>
        <v>0.9999999999999999</v>
      </c>
      <c r="J70" s="79"/>
      <c r="K70" s="77">
        <f>K45+K59+K67</f>
        <v>233680630.76000002</v>
      </c>
      <c r="L70" s="77"/>
      <c r="M70" s="77">
        <f>M45+M59+M67</f>
        <v>2130954175.3500001</v>
      </c>
      <c r="N70" s="77"/>
      <c r="O70" s="77">
        <f>O45+O59+O67</f>
        <v>1731840283.7</v>
      </c>
      <c r="P70" s="77"/>
      <c r="Q70" s="78">
        <f>Q45+Q59+Q67</f>
        <v>1</v>
      </c>
      <c r="R70" s="33"/>
      <c r="S70" s="78">
        <f>(K70-C70)/K70</f>
        <v>0.0821522189390037</v>
      </c>
    </row>
    <row r="71" spans="1:10" s="17" customFormat="1" ht="13.5" customHeight="1">
      <c r="A71" s="11"/>
      <c r="B71" s="16"/>
      <c r="C71" s="13"/>
      <c r="D71" s="13"/>
      <c r="E71" s="13"/>
      <c r="F71" s="13"/>
      <c r="G71" s="13"/>
      <c r="H71" s="13"/>
      <c r="I71" s="14"/>
      <c r="J71" s="8"/>
    </row>
    <row r="72" spans="1:10" s="17" customFormat="1" ht="13.5" customHeight="1">
      <c r="A72" s="11"/>
      <c r="B72" s="16"/>
      <c r="C72" s="13"/>
      <c r="D72" s="13"/>
      <c r="E72" s="13"/>
      <c r="F72" s="13"/>
      <c r="G72" s="13"/>
      <c r="H72" s="13"/>
      <c r="I72" s="14"/>
      <c r="J72" s="8"/>
    </row>
    <row r="73" spans="1:10" ht="13.5" customHeight="1">
      <c r="A73" s="4"/>
      <c r="B73" s="4"/>
      <c r="C73" s="4"/>
      <c r="D73" s="4"/>
      <c r="E73" s="4"/>
      <c r="F73" s="4"/>
      <c r="G73" s="4"/>
      <c r="H73" s="4"/>
      <c r="I73" s="7"/>
      <c r="J73" s="15"/>
    </row>
    <row r="74" spans="1:10" ht="13.5" customHeight="1">
      <c r="A74" s="18"/>
      <c r="B74" s="18"/>
      <c r="C74" s="19"/>
      <c r="D74" s="19"/>
      <c r="E74" s="19"/>
      <c r="F74" s="19"/>
      <c r="G74" s="20"/>
      <c r="H74" s="20"/>
      <c r="I74" s="21"/>
      <c r="J74" s="8"/>
    </row>
    <row r="75" spans="1:10" ht="13.5" customHeight="1">
      <c r="A75" s="18"/>
      <c r="B75" s="18"/>
      <c r="C75" s="19"/>
      <c r="D75" s="19"/>
      <c r="E75" s="19"/>
      <c r="F75" s="19"/>
      <c r="G75" s="20"/>
      <c r="H75" s="20"/>
      <c r="I75" s="21"/>
      <c r="J75" s="8"/>
    </row>
    <row r="76" spans="1:10" ht="13.5" customHeight="1">
      <c r="A76" s="18"/>
      <c r="B76" s="18"/>
      <c r="C76" s="19"/>
      <c r="D76" s="19"/>
      <c r="E76" s="19"/>
      <c r="F76" s="19"/>
      <c r="G76" s="20"/>
      <c r="H76" s="20"/>
      <c r="I76" s="21"/>
      <c r="J76" s="1"/>
    </row>
    <row r="77" spans="1:10" ht="13.5" customHeight="1">
      <c r="A77" s="22"/>
      <c r="B77" s="23"/>
      <c r="C77" s="24"/>
      <c r="D77" s="24"/>
      <c r="G77" s="22"/>
      <c r="H77" s="22"/>
      <c r="I77" s="25"/>
      <c r="J77" s="1"/>
    </row>
    <row r="78" spans="1:10" ht="13.5" customHeight="1">
      <c r="A78" s="22"/>
      <c r="B78" s="23"/>
      <c r="C78" s="24"/>
      <c r="D78" s="24"/>
      <c r="G78" s="22"/>
      <c r="H78" s="22"/>
      <c r="I78" s="25"/>
      <c r="J78" s="1"/>
    </row>
    <row r="79" spans="3:10" ht="13.5" customHeight="1">
      <c r="C79" s="24"/>
      <c r="D79" s="24"/>
      <c r="J79" s="1"/>
    </row>
    <row r="80" ht="13.5" customHeight="1">
      <c r="J80" s="1"/>
    </row>
    <row r="81" spans="3:10" ht="13.5" customHeight="1">
      <c r="C81" s="24"/>
      <c r="D81" s="24"/>
      <c r="J81" s="1"/>
    </row>
    <row r="82" ht="13.5" customHeight="1">
      <c r="J82" s="1"/>
    </row>
    <row r="83" ht="13.5" customHeight="1">
      <c r="J83" s="1"/>
    </row>
    <row r="84" ht="13.5" customHeight="1">
      <c r="J84" s="1"/>
    </row>
    <row r="85" ht="13.5" customHeight="1">
      <c r="J85" s="1"/>
    </row>
    <row r="86" ht="13.5" customHeight="1">
      <c r="J86" s="1"/>
    </row>
    <row r="87" ht="13.5" customHeight="1">
      <c r="J87" s="1"/>
    </row>
    <row r="88" spans="2:10" ht="13.5" customHeight="1">
      <c r="B88" s="23"/>
      <c r="J88" s="1"/>
    </row>
    <row r="89" spans="2:10" ht="13.5" customHeight="1">
      <c r="B89" s="23"/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  <row r="99" ht="13.5" customHeight="1">
      <c r="J99" s="1"/>
    </row>
    <row r="100" ht="13.5" customHeight="1">
      <c r="J100" s="1"/>
    </row>
    <row r="101" ht="13.5" customHeight="1">
      <c r="J101" s="1"/>
    </row>
    <row r="102" ht="13.5" customHeight="1">
      <c r="J102" s="1"/>
    </row>
  </sheetData>
  <sheetProtection/>
  <mergeCells count="6">
    <mergeCell ref="A59:B59"/>
    <mergeCell ref="C7:I7"/>
    <mergeCell ref="K7:Q7"/>
    <mergeCell ref="C3:S3"/>
    <mergeCell ref="C4:S4"/>
    <mergeCell ref="C5:S5"/>
  </mergeCells>
  <printOptions horizontalCentered="1"/>
  <pageMargins left="0" right="0" top="0" bottom="0" header="0" footer="0"/>
  <pageSetup fitToHeight="1" fitToWidth="1" horizontalDpi="300" verticalDpi="300" orientation="landscape" paperSize="123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2019-08-06T16:47:41Z</cp:lastPrinted>
  <dcterms:created xsi:type="dcterms:W3CDTF">2009-02-19T19:53:26Z</dcterms:created>
  <dcterms:modified xsi:type="dcterms:W3CDTF">2019-08-06T16:49:09Z</dcterms:modified>
  <cp:category/>
  <cp:version/>
  <cp:contentType/>
  <cp:contentStatus/>
</cp:coreProperties>
</file>