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2017'!$A$8:$J$76</definedName>
    <definedName name="A_impresión_IM">#REF!</definedName>
    <definedName name="_xlnm.Print_Area" localSheetId="0">'FEBRERO 2017'!$A$1:$S$69</definedName>
    <definedName name="TOTALA" localSheetId="0">'FEBRERO 2017'!$E$69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<sst xmlns="http://schemas.openxmlformats.org/spreadsheetml/2006/main" count="53" uniqueCount="49">
  <si>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</si>
  <si>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</si>
  <si>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</si>
  <si>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</si>
  <si>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</si>
  <si>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</si>
  <si>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</si>
  <si>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</si>
  <si>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</si>
  <si>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</si>
  <si>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</si>
  <si>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</si>
  <si>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</si>
  <si>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</si>
  <si>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</si>
  <si>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</si>
  <si>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</si>
  <si>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</si>
  <si>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</si>
  <si>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</si>
  <si>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</si>
  <si>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</si>
  <si>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</si>
  <si>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</si>
  <si>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</si>
  <si>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</si>
  <si>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</si>
  <si>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</si>
  <si>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</si>
  <si>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</si>
  <si>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</si>
  <si>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</si>
  <si>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</si>
  <si>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</si>
  <si>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</si>
  <si>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</si>
  <si>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</si>
  <si>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</si>
  <si>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</si>
  <si>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</si>
  <si>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</si>
  <si>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</si>
  <si>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</si>
  <si>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</si>
  <si>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GASTOS DE EJECUCION</t>
  </si>
  <si>
    <t>2019 VS 2018</t>
  </si>
  <si>
    <t>COMPARATIVO MES JUNIO DE  2018 VS MES DE JUNIO 2019</t>
  </si>
  <si>
    <t>JUNIO</t>
  </si>
  <si>
    <t>DERECHOS POR COOPERACION OBRAS PUBLICAS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</si>
</sst>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  <numFmt numFmtId="177" formatCode="#,##0.0;\-#,##0.0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5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39" fontId="16" fillId="0" borderId="10" xfId="0" applyNumberFormat="1" applyFont="1" applyBorder="1" applyAlignment="1" applyProtection="1">
      <alignment vertical="center"/>
      <protection/>
    </xf>
    <xf numFmtId="39" fontId="16" fillId="0" borderId="0" xfId="0" applyNumberFormat="1" applyFont="1" applyBorder="1" applyAlignment="1" applyProtection="1">
      <alignment vertical="center"/>
      <protection/>
    </xf>
    <xf numFmtId="39" fontId="16" fillId="33" borderId="13" xfId="0" applyNumberFormat="1" applyFont="1" applyFill="1" applyBorder="1" applyAlignment="1" applyProtection="1">
      <alignment vertical="center"/>
      <protection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1"/>
  <sheetViews>
    <sheetView showGridLines="0" tabSelected="1" zoomScale="75" zoomScaleNormal="75" zoomScalePageLayoutView="0" workbookViewId="0" topLeftCell="A1">
      <selection activeCell="S69" sqref="S69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4" t="s">
        <v>21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3:19" ht="22.5" customHeight="1">
      <c r="C4" s="114" t="s">
        <v>0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3:19" ht="22.5" customHeight="1">
      <c r="C5" s="114" t="s">
        <v>46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12">
        <v>2018</v>
      </c>
      <c r="D7" s="112"/>
      <c r="E7" s="112"/>
      <c r="F7" s="112"/>
      <c r="G7" s="112"/>
      <c r="H7" s="112"/>
      <c r="I7" s="113"/>
      <c r="J7" s="61"/>
      <c r="K7" s="112">
        <v>2019</v>
      </c>
      <c r="L7" s="112"/>
      <c r="M7" s="112"/>
      <c r="N7" s="112"/>
      <c r="O7" s="112"/>
      <c r="P7" s="112"/>
      <c r="Q7" s="113"/>
      <c r="R7" s="71"/>
      <c r="S7" s="100" t="str">
        <f>C9</f>
        <v>JUNIO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47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JUNIO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45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39282680.57</v>
      </c>
      <c r="D13" s="9"/>
      <c r="E13" s="9">
        <v>237466626.38</v>
      </c>
      <c r="F13" s="9"/>
      <c r="G13" s="9">
        <v>151760983.73</v>
      </c>
      <c r="H13" s="9"/>
      <c r="I13" s="68">
        <f>C13/$C$69</f>
        <v>0.17353117080066674</v>
      </c>
      <c r="J13" s="67"/>
      <c r="K13" s="9">
        <v>43464937.23</v>
      </c>
      <c r="L13" s="9"/>
      <c r="M13" s="9">
        <v>343021488.64</v>
      </c>
      <c r="N13" s="9"/>
      <c r="O13" s="9">
        <v>183845690</v>
      </c>
      <c r="P13" s="9"/>
      <c r="Q13" s="68">
        <f>K13/$K$69</f>
        <v>0.1976781659275522</v>
      </c>
      <c r="R13" s="72"/>
      <c r="S13" s="57">
        <f>(K13-C13)/K13</f>
        <v>0.09622138961961632</v>
      </c>
    </row>
    <row r="14" spans="1:19" ht="13.5" customHeight="1">
      <c r="A14" s="44" t="s">
        <v>6</v>
      </c>
      <c r="B14" s="45"/>
      <c r="C14" s="9">
        <v>13934636</v>
      </c>
      <c r="D14" s="9"/>
      <c r="E14" s="9">
        <f>597285246+C14</f>
        <v>611219882</v>
      </c>
      <c r="F14" s="9"/>
      <c r="G14" s="9">
        <v>601592441</v>
      </c>
      <c r="H14" s="9"/>
      <c r="I14" s="68">
        <f>C14/$C$69</f>
        <v>0.06155622948011869</v>
      </c>
      <c r="J14" s="67"/>
      <c r="K14" s="9">
        <v>15560153</v>
      </c>
      <c r="L14" s="9"/>
      <c r="M14" s="9">
        <f>607715112+K14</f>
        <v>623275265</v>
      </c>
      <c r="N14" s="9"/>
      <c r="O14" s="9">
        <v>609662313</v>
      </c>
      <c r="P14" s="9"/>
      <c r="Q14" s="68">
        <f>K14/$K$69</f>
        <v>0.07076744388967104</v>
      </c>
      <c r="R14" s="72"/>
      <c r="S14" s="57">
        <f>(K14-C14)/K14</f>
        <v>0.10446664631125414</v>
      </c>
    </row>
    <row r="15" spans="1:19" ht="13.5" customHeight="1">
      <c r="A15" s="44" t="s">
        <v>7</v>
      </c>
      <c r="B15" s="45"/>
      <c r="C15" s="9">
        <v>101031.52</v>
      </c>
      <c r="D15" s="9"/>
      <c r="E15" s="9">
        <v>603342.14</v>
      </c>
      <c r="F15" s="9"/>
      <c r="G15" s="9">
        <v>658503</v>
      </c>
      <c r="H15" s="9"/>
      <c r="I15" s="99">
        <f>C15/$C$69</f>
        <v>0.0004463065579786369</v>
      </c>
      <c r="J15" s="67"/>
      <c r="K15" s="9">
        <v>387490.42</v>
      </c>
      <c r="L15" s="9"/>
      <c r="M15" s="9">
        <v>1090934.04</v>
      </c>
      <c r="N15" s="9"/>
      <c r="O15" s="9">
        <v>644252</v>
      </c>
      <c r="P15" s="9"/>
      <c r="Q15" s="99">
        <f>K15/$K$69</f>
        <v>0.001762303144135862</v>
      </c>
      <c r="R15" s="72"/>
      <c r="S15" s="57">
        <f>(K15-C15)/K15</f>
        <v>0.7392670507828296</v>
      </c>
    </row>
    <row r="16" spans="1:19" ht="13.5" customHeight="1">
      <c r="A16" s="44" t="s">
        <v>43</v>
      </c>
      <c r="B16" s="45"/>
      <c r="C16" s="9">
        <v>11.28</v>
      </c>
      <c r="D16" s="9"/>
      <c r="E16" s="9">
        <v>2605.67</v>
      </c>
      <c r="F16" s="9"/>
      <c r="G16" s="9">
        <v>2413679</v>
      </c>
      <c r="H16" s="9"/>
      <c r="I16" s="99">
        <f>C16/$C$69</f>
        <v>4.982937972227899E-08</v>
      </c>
      <c r="J16" s="67"/>
      <c r="K16" s="9">
        <v>89578.04</v>
      </c>
      <c r="L16" s="9"/>
      <c r="M16" s="9">
        <v>131930.5</v>
      </c>
      <c r="N16" s="9"/>
      <c r="O16" s="9">
        <v>203</v>
      </c>
      <c r="P16" s="9"/>
      <c r="Q16" s="99">
        <f>K16/$K$69</f>
        <v>0.00040740016627386044</v>
      </c>
      <c r="R16" s="72"/>
      <c r="S16" s="57">
        <f>(K16-C16)/K16</f>
        <v>0.9998740762803027</v>
      </c>
    </row>
    <row r="17" spans="1:19" ht="13.5" customHeight="1">
      <c r="A17" s="44" t="s">
        <v>44</v>
      </c>
      <c r="B17" s="45"/>
      <c r="C17" s="10">
        <v>0</v>
      </c>
      <c r="D17" s="9"/>
      <c r="E17" s="10">
        <v>0</v>
      </c>
      <c r="F17" s="9"/>
      <c r="G17" s="10">
        <v>562792</v>
      </c>
      <c r="H17" s="9"/>
      <c r="I17" s="69">
        <f>C17/$C$69</f>
        <v>0</v>
      </c>
      <c r="J17" s="67"/>
      <c r="K17" s="10">
        <v>0</v>
      </c>
      <c r="L17" s="9"/>
      <c r="M17" s="10">
        <v>0</v>
      </c>
      <c r="N17" s="9"/>
      <c r="O17" s="10">
        <v>0</v>
      </c>
      <c r="P17" s="9"/>
      <c r="Q17" s="69">
        <f>K17/$K$69</f>
        <v>0</v>
      </c>
      <c r="R17" s="72"/>
      <c r="S17" s="58">
        <v>0</v>
      </c>
    </row>
    <row r="18" spans="1:19" ht="13.5" customHeight="1">
      <c r="A18" s="39"/>
      <c r="B18" s="45"/>
      <c r="C18" s="9">
        <f>SUM(C13:C17)</f>
        <v>53318359.370000005</v>
      </c>
      <c r="D18" s="12"/>
      <c r="E18" s="9">
        <f>SUM(E13:E17)</f>
        <v>849292456.1899999</v>
      </c>
      <c r="F18" s="9"/>
      <c r="G18" s="9">
        <f>SUM(G13:G17)</f>
        <v>756988398.73</v>
      </c>
      <c r="H18" s="9"/>
      <c r="I18" s="68">
        <f>SUM(I13:I17)</f>
        <v>0.2355337566681438</v>
      </c>
      <c r="J18" s="67"/>
      <c r="K18" s="9">
        <f>SUM(K13:K17)</f>
        <v>59502158.69</v>
      </c>
      <c r="L18" s="12"/>
      <c r="M18" s="9">
        <f>SUM(M13:M17)</f>
        <v>967519618.18</v>
      </c>
      <c r="N18" s="9"/>
      <c r="O18" s="9">
        <f>SUM(O13:O17)</f>
        <v>794152458</v>
      </c>
      <c r="P18" s="9"/>
      <c r="Q18" s="68">
        <f>SUM(Q13:Q17)</f>
        <v>0.27061531312763293</v>
      </c>
      <c r="R18" s="72"/>
      <c r="S18" s="57">
        <f>(K18-C18)/K18</f>
        <v>0.10392562986188347</v>
      </c>
    </row>
    <row r="19" spans="1:19" ht="13.5" customHeight="1">
      <c r="A19" s="44"/>
      <c r="B19" s="45"/>
      <c r="C19" s="9"/>
      <c r="D19" s="9"/>
      <c r="E19" s="9"/>
      <c r="F19" s="9"/>
      <c r="G19" s="9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2" t="s">
        <v>30</v>
      </c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6" t="s">
        <v>26</v>
      </c>
      <c r="B21" s="45"/>
      <c r="C21" s="9">
        <v>6438485.34</v>
      </c>
      <c r="D21" s="9"/>
      <c r="E21" s="9">
        <v>6438485.34</v>
      </c>
      <c r="F21" s="9"/>
      <c r="G21" s="9">
        <v>6097899</v>
      </c>
      <c r="H21" s="9"/>
      <c r="I21" s="68">
        <f aca="true" t="shared" si="0" ref="I21:I28">C21/$C$69</f>
        <v>0.028441997415176112</v>
      </c>
      <c r="J21" s="67"/>
      <c r="K21" s="9">
        <v>0</v>
      </c>
      <c r="L21" s="9"/>
      <c r="M21" s="9">
        <v>4964840.52</v>
      </c>
      <c r="N21" s="9"/>
      <c r="O21" s="9">
        <v>7465831</v>
      </c>
      <c r="P21" s="9"/>
      <c r="Q21" s="68">
        <f aca="true" t="shared" si="1" ref="Q21:Q28">K21/$K$69</f>
        <v>0</v>
      </c>
      <c r="R21" s="72"/>
      <c r="S21" s="57">
        <v>0</v>
      </c>
    </row>
    <row r="22" spans="1:19" s="6" customFormat="1" ht="13.5" customHeight="1">
      <c r="A22" s="46" t="s">
        <v>8</v>
      </c>
      <c r="B22" s="45"/>
      <c r="C22" s="9">
        <v>17890933.34</v>
      </c>
      <c r="D22" s="9"/>
      <c r="E22" s="9">
        <v>27581536.05</v>
      </c>
      <c r="F22" s="9"/>
      <c r="G22" s="9">
        <v>8028963</v>
      </c>
      <c r="H22" s="9"/>
      <c r="I22" s="68">
        <f t="shared" si="0"/>
        <v>0.07903316586745046</v>
      </c>
      <c r="J22" s="67"/>
      <c r="K22" s="9">
        <v>705129.6</v>
      </c>
      <c r="L22" s="9"/>
      <c r="M22" s="9">
        <v>5584852.85</v>
      </c>
      <c r="N22" s="9"/>
      <c r="O22" s="9">
        <v>22083660</v>
      </c>
      <c r="P22" s="9"/>
      <c r="Q22" s="68">
        <f t="shared" si="1"/>
        <v>0.003206923441109235</v>
      </c>
      <c r="R22" s="72"/>
      <c r="S22" s="57">
        <f>(K22-C22)/K22</f>
        <v>-24.37254618158137</v>
      </c>
    </row>
    <row r="23" spans="1:19" s="6" customFormat="1" ht="13.5" customHeight="1">
      <c r="A23" s="44" t="s">
        <v>10</v>
      </c>
      <c r="B23" s="45"/>
      <c r="C23" s="9">
        <v>3611303.38</v>
      </c>
      <c r="D23" s="9"/>
      <c r="E23" s="9">
        <v>19099981.09</v>
      </c>
      <c r="F23" s="9"/>
      <c r="G23" s="9">
        <v>17915777.9</v>
      </c>
      <c r="H23" s="9"/>
      <c r="I23" s="68">
        <f t="shared" si="0"/>
        <v>0.015952926189217162</v>
      </c>
      <c r="J23" s="67"/>
      <c r="K23" s="9">
        <v>5448122.74</v>
      </c>
      <c r="L23" s="9"/>
      <c r="M23" s="9">
        <v>24079281.21</v>
      </c>
      <c r="N23" s="9"/>
      <c r="O23" s="9">
        <v>18523202</v>
      </c>
      <c r="P23" s="9"/>
      <c r="Q23" s="68">
        <f t="shared" si="1"/>
        <v>0.024778016019957574</v>
      </c>
      <c r="R23" s="72"/>
      <c r="S23" s="57">
        <f>(K23-C23)/K23</f>
        <v>0.3371472060484453</v>
      </c>
    </row>
    <row r="24" spans="1:19" s="6" customFormat="1" ht="13.5" customHeight="1">
      <c r="A24" s="46" t="s">
        <v>9</v>
      </c>
      <c r="B24" s="45"/>
      <c r="C24" s="9">
        <v>355067.32</v>
      </c>
      <c r="D24" s="9"/>
      <c r="E24" s="9">
        <f>9886114+C24</f>
        <v>10241181.32</v>
      </c>
      <c r="F24" s="9"/>
      <c r="G24" s="9">
        <v>9015810</v>
      </c>
      <c r="H24" s="9"/>
      <c r="I24" s="68">
        <f t="shared" si="0"/>
        <v>0.0015685092478060236</v>
      </c>
      <c r="J24" s="67"/>
      <c r="K24" s="9">
        <v>195174</v>
      </c>
      <c r="L24" s="9"/>
      <c r="M24" s="9">
        <f>9328277+K24</f>
        <v>9523451</v>
      </c>
      <c r="N24" s="9"/>
      <c r="O24" s="9">
        <v>10630008</v>
      </c>
      <c r="P24" s="9"/>
      <c r="Q24" s="68">
        <f t="shared" si="1"/>
        <v>0.0008876496968714034</v>
      </c>
      <c r="R24" s="72"/>
      <c r="S24" s="57">
        <f>(K24-C24)/K24</f>
        <v>-0.8192347341346696</v>
      </c>
    </row>
    <row r="25" spans="1:19" s="6" customFormat="1" ht="13.5" customHeight="1">
      <c r="A25" s="47" t="s">
        <v>22</v>
      </c>
      <c r="B25" s="45"/>
      <c r="C25" s="9">
        <v>1097464.94</v>
      </c>
      <c r="D25" s="9"/>
      <c r="E25" s="9">
        <v>10067286.79</v>
      </c>
      <c r="F25" s="9"/>
      <c r="G25" s="9">
        <v>10691900</v>
      </c>
      <c r="H25" s="9"/>
      <c r="I25" s="68">
        <f t="shared" si="0"/>
        <v>0.0048480493995698695</v>
      </c>
      <c r="J25" s="67"/>
      <c r="K25" s="9">
        <v>1150409.19</v>
      </c>
      <c r="L25" s="9"/>
      <c r="M25" s="9">
        <v>9471595.63</v>
      </c>
      <c r="N25" s="9"/>
      <c r="O25" s="9">
        <v>10073541</v>
      </c>
      <c r="P25" s="9"/>
      <c r="Q25" s="68">
        <f t="shared" si="1"/>
        <v>0.00523205124033722</v>
      </c>
      <c r="R25" s="72"/>
      <c r="S25" s="57">
        <f>(K25-C25)/K25</f>
        <v>0.04602210279631024</v>
      </c>
    </row>
    <row r="26" spans="1:19" s="6" customFormat="1" ht="13.5" customHeight="1">
      <c r="A26" s="44" t="s">
        <v>48</v>
      </c>
      <c r="B26" s="45"/>
      <c r="C26" s="9">
        <v>0</v>
      </c>
      <c r="D26" s="9"/>
      <c r="E26" s="9">
        <v>1911628.87</v>
      </c>
      <c r="F26" s="9"/>
      <c r="G26" s="9">
        <v>0</v>
      </c>
      <c r="H26" s="9"/>
      <c r="I26" s="68">
        <f>C26/$C$69</f>
        <v>0</v>
      </c>
      <c r="J26" s="67"/>
      <c r="K26" s="9">
        <v>0</v>
      </c>
      <c r="L26" s="9"/>
      <c r="M26" s="9">
        <v>0</v>
      </c>
      <c r="N26" s="9"/>
      <c r="O26" s="9">
        <v>0</v>
      </c>
      <c r="P26" s="9"/>
      <c r="Q26" s="68">
        <f t="shared" si="1"/>
        <v>0</v>
      </c>
      <c r="R26" s="72"/>
      <c r="S26" s="57">
        <v>0</v>
      </c>
    </row>
    <row r="27" spans="1:19" s="6" customFormat="1" ht="13.5" customHeight="1">
      <c r="A27" s="44" t="s">
        <v>25</v>
      </c>
      <c r="B27" s="45"/>
      <c r="C27" s="9">
        <v>0</v>
      </c>
      <c r="D27" s="9"/>
      <c r="E27" s="9">
        <v>15134.58</v>
      </c>
      <c r="F27" s="9"/>
      <c r="G27" s="9">
        <v>180936</v>
      </c>
      <c r="H27" s="9"/>
      <c r="I27" s="68">
        <f t="shared" si="0"/>
        <v>0</v>
      </c>
      <c r="J27" s="67"/>
      <c r="K27" s="9">
        <v>0</v>
      </c>
      <c r="L27" s="9"/>
      <c r="M27" s="9">
        <v>246.2</v>
      </c>
      <c r="N27" s="9"/>
      <c r="O27" s="9">
        <v>25000</v>
      </c>
      <c r="P27" s="9"/>
      <c r="Q27" s="68">
        <f t="shared" si="1"/>
        <v>0</v>
      </c>
      <c r="R27" s="72"/>
      <c r="S27" s="57">
        <v>0</v>
      </c>
    </row>
    <row r="28" spans="1:19" ht="13.5" customHeight="1">
      <c r="A28" s="44" t="s">
        <v>44</v>
      </c>
      <c r="B28" s="45"/>
      <c r="C28" s="9">
        <v>0</v>
      </c>
      <c r="D28" s="9"/>
      <c r="E28" s="9">
        <v>0</v>
      </c>
      <c r="F28" s="9"/>
      <c r="G28" s="9">
        <v>79788</v>
      </c>
      <c r="H28" s="9"/>
      <c r="I28" s="68">
        <f t="shared" si="0"/>
        <v>0</v>
      </c>
      <c r="J28" s="67"/>
      <c r="K28" s="9">
        <v>0</v>
      </c>
      <c r="L28" s="9"/>
      <c r="M28" s="9">
        <v>0</v>
      </c>
      <c r="N28" s="9"/>
      <c r="O28" s="9">
        <v>0</v>
      </c>
      <c r="P28" s="9"/>
      <c r="Q28" s="68">
        <f t="shared" si="1"/>
        <v>0</v>
      </c>
      <c r="R28" s="72"/>
      <c r="S28" s="58">
        <v>0</v>
      </c>
    </row>
    <row r="29" spans="1:19" s="6" customFormat="1" ht="13.5" customHeight="1">
      <c r="A29" s="44"/>
      <c r="B29" s="45"/>
      <c r="C29" s="102">
        <f>SUM(C21:C28)</f>
        <v>29393254.32</v>
      </c>
      <c r="D29" s="9"/>
      <c r="E29" s="102">
        <f>SUM(E21:E28)</f>
        <v>75355234.04</v>
      </c>
      <c r="F29" s="9"/>
      <c r="G29" s="102">
        <f>SUM(G21:G28)</f>
        <v>52011073.9</v>
      </c>
      <c r="H29" s="9"/>
      <c r="I29" s="103">
        <f>SUM(I21:I28)</f>
        <v>0.1298446481192196</v>
      </c>
      <c r="J29" s="67"/>
      <c r="K29" s="102">
        <f>SUM(K21:K28)</f>
        <v>7498835.529999999</v>
      </c>
      <c r="L29" s="9"/>
      <c r="M29" s="102">
        <f>SUM(M21:M28)</f>
        <v>53624267.410000004</v>
      </c>
      <c r="N29" s="9"/>
      <c r="O29" s="102">
        <f>SUM(O21:O28)</f>
        <v>68801242</v>
      </c>
      <c r="P29" s="9"/>
      <c r="Q29" s="103">
        <f>SUM(Q21:Q28)</f>
        <v>0.03410464039827543</v>
      </c>
      <c r="R29" s="72"/>
      <c r="S29" s="104">
        <f>(K29-C29)/K29</f>
        <v>-2.919709160496817</v>
      </c>
    </row>
    <row r="30" spans="1:19" s="6" customFormat="1" ht="13.5" customHeight="1">
      <c r="A30" s="44"/>
      <c r="B30" s="45"/>
      <c r="C30" s="9"/>
      <c r="D30" s="9"/>
      <c r="E30" s="9"/>
      <c r="F30" s="9"/>
      <c r="G30" s="9"/>
      <c r="H30" s="9"/>
      <c r="I30" s="57"/>
      <c r="J30" s="67"/>
      <c r="Q30" s="65"/>
      <c r="R30" s="72"/>
      <c r="S30" s="57"/>
    </row>
    <row r="31" spans="1:19" ht="13.5" customHeight="1">
      <c r="A31" s="42" t="s">
        <v>27</v>
      </c>
      <c r="B31" s="45"/>
      <c r="C31" s="9"/>
      <c r="D31" s="9"/>
      <c r="E31" s="9"/>
      <c r="F31" s="9"/>
      <c r="G31" s="9"/>
      <c r="H31" s="9"/>
      <c r="I31" s="57"/>
      <c r="J31" s="67"/>
      <c r="K31" s="6"/>
      <c r="L31" s="6"/>
      <c r="M31" s="6"/>
      <c r="N31" s="6"/>
      <c r="O31" s="6"/>
      <c r="P31" s="6"/>
      <c r="Q31" s="65"/>
      <c r="R31" s="72"/>
      <c r="S31" s="57"/>
    </row>
    <row r="32" spans="1:19" ht="13.5" customHeight="1">
      <c r="A32" s="44" t="s">
        <v>28</v>
      </c>
      <c r="B32" s="45"/>
      <c r="C32" s="9">
        <v>936130.16</v>
      </c>
      <c r="D32" s="9"/>
      <c r="E32" s="9">
        <v>6503881.52</v>
      </c>
      <c r="F32" s="9"/>
      <c r="G32" s="9">
        <v>5120278</v>
      </c>
      <c r="H32" s="9"/>
      <c r="I32" s="68">
        <f>C32/$C$69</f>
        <v>0.004135353298946613</v>
      </c>
      <c r="J32" s="67"/>
      <c r="K32" s="9">
        <v>1063857.31</v>
      </c>
      <c r="L32" s="9"/>
      <c r="M32" s="9">
        <v>6429607.47</v>
      </c>
      <c r="N32" s="9"/>
      <c r="O32" s="9">
        <v>6010074</v>
      </c>
      <c r="P32" s="9"/>
      <c r="Q32" s="68">
        <f>K32/$K$69</f>
        <v>0.0048384140240807</v>
      </c>
      <c r="R32" s="72"/>
      <c r="S32" s="57">
        <f>(K32-C32)/K32</f>
        <v>0.12006041486898278</v>
      </c>
    </row>
    <row r="33" spans="1:19" ht="13.5" customHeight="1">
      <c r="A33" s="44" t="s">
        <v>11</v>
      </c>
      <c r="B33" s="45"/>
      <c r="C33" s="9">
        <v>0</v>
      </c>
      <c r="D33" s="9"/>
      <c r="E33" s="9">
        <v>51446.77</v>
      </c>
      <c r="F33" s="9"/>
      <c r="G33" s="9">
        <v>4271156</v>
      </c>
      <c r="H33" s="9"/>
      <c r="I33" s="68">
        <f>C33/$C$69</f>
        <v>0</v>
      </c>
      <c r="J33" s="67"/>
      <c r="K33" s="9">
        <v>13245.42</v>
      </c>
      <c r="L33" s="9"/>
      <c r="M33" s="9">
        <v>24150.6</v>
      </c>
      <c r="N33" s="9"/>
      <c r="O33" s="9">
        <v>54704</v>
      </c>
      <c r="P33" s="9"/>
      <c r="Q33" s="68">
        <f>K33/$K$69</f>
        <v>6.024005783523637E-05</v>
      </c>
      <c r="R33" s="72"/>
      <c r="S33" s="57">
        <f>(K33-C33)/K33</f>
        <v>1</v>
      </c>
    </row>
    <row r="34" spans="1:19" ht="13.5" customHeight="1">
      <c r="A34" s="44" t="s">
        <v>12</v>
      </c>
      <c r="B34" s="45"/>
      <c r="C34" s="9">
        <v>8613993.64</v>
      </c>
      <c r="D34" s="9"/>
      <c r="E34" s="9">
        <v>51388695.59</v>
      </c>
      <c r="F34" s="9"/>
      <c r="G34" s="9">
        <v>14420142</v>
      </c>
      <c r="H34" s="9"/>
      <c r="I34" s="68">
        <f>C34/$C$69</f>
        <v>0.03805230141957945</v>
      </c>
      <c r="J34" s="67"/>
      <c r="K34" s="9">
        <v>12852886.66</v>
      </c>
      <c r="L34" s="9"/>
      <c r="M34" s="9">
        <v>66350330.12</v>
      </c>
      <c r="N34" s="9"/>
      <c r="O34" s="9">
        <v>27849000</v>
      </c>
      <c r="P34" s="9"/>
      <c r="Q34" s="68">
        <f>K34/$K$69</f>
        <v>0.05845481953370584</v>
      </c>
      <c r="R34" s="72"/>
      <c r="S34" s="57">
        <f>(K34-C34)/K34</f>
        <v>0.32980085580245827</v>
      </c>
    </row>
    <row r="35" spans="1:19" ht="13.5" customHeight="1">
      <c r="A35" s="44" t="s">
        <v>13</v>
      </c>
      <c r="B35" s="45"/>
      <c r="C35" s="10">
        <v>847248.14</v>
      </c>
      <c r="D35" s="9"/>
      <c r="E35" s="10">
        <v>4493376.24</v>
      </c>
      <c r="F35" s="9"/>
      <c r="G35" s="10">
        <v>3935951</v>
      </c>
      <c r="H35" s="9"/>
      <c r="I35" s="69">
        <f>C35/$C$69</f>
        <v>0.0037427171353771804</v>
      </c>
      <c r="J35" s="67"/>
      <c r="K35" s="10">
        <v>747365.76</v>
      </c>
      <c r="L35" s="9"/>
      <c r="M35" s="10">
        <v>5066382.41</v>
      </c>
      <c r="N35" s="9"/>
      <c r="O35" s="10">
        <v>3999693</v>
      </c>
      <c r="P35" s="9"/>
      <c r="Q35" s="69">
        <f>K35/$K$69</f>
        <v>0.0033990131386151127</v>
      </c>
      <c r="R35" s="72"/>
      <c r="S35" s="58">
        <f>(K35-C35)/K35</f>
        <v>-0.1336459138829159</v>
      </c>
    </row>
    <row r="36" spans="1:19" s="6" customFormat="1" ht="13.5" customHeight="1">
      <c r="A36" s="46"/>
      <c r="B36" s="45"/>
      <c r="C36" s="9">
        <f>SUM(C32:C35)</f>
        <v>10397371.940000001</v>
      </c>
      <c r="D36" s="9"/>
      <c r="E36" s="9">
        <f>SUM(E32:E35)</f>
        <v>62437400.120000005</v>
      </c>
      <c r="F36" s="9"/>
      <c r="G36" s="9">
        <f>SUM(G32:G35)</f>
        <v>27747527</v>
      </c>
      <c r="H36" s="9"/>
      <c r="I36" s="68">
        <f>SUM(I32:I35)</f>
        <v>0.045930371853903244</v>
      </c>
      <c r="J36" s="67"/>
      <c r="K36" s="9">
        <f>SUM(K32:L35)</f>
        <v>14677355.15</v>
      </c>
      <c r="L36" s="9"/>
      <c r="M36" s="9">
        <f>SUM(M32:M35)</f>
        <v>77870470.6</v>
      </c>
      <c r="N36" s="9"/>
      <c r="O36" s="9">
        <f>SUM(O32:O35)</f>
        <v>37913471</v>
      </c>
      <c r="P36" s="9"/>
      <c r="Q36" s="68">
        <f>SUM(Q32:Q35)</f>
        <v>0.0667524867542369</v>
      </c>
      <c r="R36" s="72"/>
      <c r="S36" s="57">
        <f>(K36-C36)/K36</f>
        <v>0.29160452726389186</v>
      </c>
    </row>
    <row r="37" spans="1:19" ht="13.5" customHeight="1">
      <c r="A37" s="39"/>
      <c r="B37" s="40"/>
      <c r="C37" s="12"/>
      <c r="D37" s="12"/>
      <c r="E37" s="12"/>
      <c r="F37" s="12"/>
      <c r="G37" s="12"/>
      <c r="H37" s="12"/>
      <c r="I37" s="55"/>
      <c r="J37" s="67"/>
      <c r="K37" s="6"/>
      <c r="L37" s="6"/>
      <c r="M37" s="6"/>
      <c r="N37" s="6"/>
      <c r="O37" s="6"/>
      <c r="P37" s="6"/>
      <c r="Q37" s="65"/>
      <c r="R37" s="72"/>
      <c r="S37" s="55"/>
    </row>
    <row r="38" spans="1:19" ht="13.5" customHeight="1">
      <c r="A38" s="42" t="s">
        <v>29</v>
      </c>
      <c r="B38" s="45"/>
      <c r="C38" s="9"/>
      <c r="D38" s="9"/>
      <c r="E38" s="9"/>
      <c r="F38" s="9"/>
      <c r="G38" s="9"/>
      <c r="H38" s="9"/>
      <c r="I38" s="57"/>
      <c r="J38" s="67"/>
      <c r="K38" s="6"/>
      <c r="L38" s="6"/>
      <c r="M38" s="6"/>
      <c r="N38" s="6"/>
      <c r="O38" s="6"/>
      <c r="P38" s="6"/>
      <c r="Q38" s="65"/>
      <c r="R38" s="72"/>
      <c r="S38" s="57"/>
    </row>
    <row r="39" spans="1:19" ht="13.5" customHeight="1">
      <c r="A39" s="44" t="s">
        <v>24</v>
      </c>
      <c r="B39" s="45"/>
      <c r="C39" s="9">
        <v>3189081.31</v>
      </c>
      <c r="D39" s="9"/>
      <c r="E39" s="9">
        <f>14431630+C39</f>
        <v>17620711.31</v>
      </c>
      <c r="F39" s="9"/>
      <c r="G39" s="9">
        <v>22019374</v>
      </c>
      <c r="H39" s="9"/>
      <c r="I39" s="68">
        <f>C39/$C$69</f>
        <v>0.014087760954008238</v>
      </c>
      <c r="J39" s="67"/>
      <c r="K39" s="9">
        <v>2049204.6</v>
      </c>
      <c r="L39" s="9"/>
      <c r="M39" s="9">
        <v>13054812</v>
      </c>
      <c r="N39" s="9"/>
      <c r="O39" s="9">
        <v>31206390</v>
      </c>
      <c r="P39" s="9"/>
      <c r="Q39" s="68">
        <f>K39/$K$69</f>
        <v>0.009319765142987721</v>
      </c>
      <c r="R39" s="72"/>
      <c r="S39" s="57">
        <f>(K39-C39)/K39</f>
        <v>-0.5562532457715544</v>
      </c>
    </row>
    <row r="40" spans="1:19" ht="13.5" customHeight="1">
      <c r="A40" s="44" t="s">
        <v>14</v>
      </c>
      <c r="B40" s="45"/>
      <c r="C40" s="9">
        <v>177227.9</v>
      </c>
      <c r="D40" s="9"/>
      <c r="E40" s="9">
        <v>555044.73</v>
      </c>
      <c r="F40" s="9"/>
      <c r="G40" s="9">
        <v>0</v>
      </c>
      <c r="H40" s="9"/>
      <c r="I40" s="68">
        <f>C40/$C$69</f>
        <v>0.0007829039296526674</v>
      </c>
      <c r="J40" s="67"/>
      <c r="K40" s="9">
        <v>37535.25</v>
      </c>
      <c r="L40" s="9"/>
      <c r="M40" s="9">
        <v>317540.91</v>
      </c>
      <c r="N40" s="9"/>
      <c r="O40" s="9">
        <v>1020</v>
      </c>
      <c r="P40" s="9"/>
      <c r="Q40" s="68">
        <f>K40/$K$69</f>
        <v>0.00017070999869087247</v>
      </c>
      <c r="R40" s="72"/>
      <c r="S40" s="57">
        <f>(K40-C40)/K40</f>
        <v>-3.7216389926802136</v>
      </c>
    </row>
    <row r="41" spans="1:19" ht="13.5" customHeight="1">
      <c r="A41" s="44" t="s">
        <v>15</v>
      </c>
      <c r="B41" s="45"/>
      <c r="C41" s="9">
        <v>5726534.76</v>
      </c>
      <c r="D41" s="9"/>
      <c r="E41" s="9">
        <v>12918094.39</v>
      </c>
      <c r="F41" s="9"/>
      <c r="G41" s="9">
        <v>6537216</v>
      </c>
      <c r="H41" s="9"/>
      <c r="I41" s="99">
        <f>C41/$C$69</f>
        <v>0.025296957007878526</v>
      </c>
      <c r="J41" s="67"/>
      <c r="K41" s="9">
        <v>938049.39</v>
      </c>
      <c r="L41" s="9"/>
      <c r="M41" s="9">
        <v>9063855.22</v>
      </c>
      <c r="N41" s="9"/>
      <c r="O41" s="9">
        <v>7778733</v>
      </c>
      <c r="P41" s="9"/>
      <c r="Q41" s="68">
        <f>K41/$K$69</f>
        <v>0.004266240670806075</v>
      </c>
      <c r="R41" s="72"/>
      <c r="S41" s="57">
        <f>(K41-C41)/K41</f>
        <v>-5.104726276726218</v>
      </c>
    </row>
    <row r="42" spans="1:19" ht="13.5" customHeight="1">
      <c r="A42" s="44"/>
      <c r="B42" s="45"/>
      <c r="C42" s="101">
        <f>SUM(C39:C41)</f>
        <v>9092843.969999999</v>
      </c>
      <c r="D42" s="9"/>
      <c r="E42" s="102">
        <f>SUM(E39:E41)</f>
        <v>31093850.43</v>
      </c>
      <c r="F42" s="9"/>
      <c r="G42" s="102">
        <f>SUM(G39:G41)</f>
        <v>28556590</v>
      </c>
      <c r="H42" s="9"/>
      <c r="I42" s="103">
        <f>SUM(I39:I41)</f>
        <v>0.04016762189153943</v>
      </c>
      <c r="J42" s="67"/>
      <c r="K42" s="102">
        <f>SUM(K39:K41)</f>
        <v>3024789.24</v>
      </c>
      <c r="L42" s="9"/>
      <c r="M42" s="102">
        <f>SUM(M39:M41)</f>
        <v>22436208.130000003</v>
      </c>
      <c r="N42" s="9"/>
      <c r="O42" s="102">
        <f>SUM(O39:O41)</f>
        <v>38986143</v>
      </c>
      <c r="P42" s="9"/>
      <c r="Q42" s="103">
        <f>SUM(Q39:Q41)</f>
        <v>0.013756715812484669</v>
      </c>
      <c r="R42" s="72"/>
      <c r="S42" s="104">
        <f>(K42-C42)/K42</f>
        <v>-2.006108276819974</v>
      </c>
    </row>
    <row r="43" spans="1:19" ht="13.5" customHeight="1" thickBot="1">
      <c r="A43" s="105"/>
      <c r="B43" s="106"/>
      <c r="C43" s="9"/>
      <c r="D43" s="9"/>
      <c r="E43" s="9"/>
      <c r="F43" s="9"/>
      <c r="G43" s="9"/>
      <c r="H43" s="9"/>
      <c r="I43" s="57"/>
      <c r="J43" s="67"/>
      <c r="K43" s="6"/>
      <c r="L43" s="6"/>
      <c r="M43" s="6"/>
      <c r="N43" s="6"/>
      <c r="O43" s="6"/>
      <c r="P43" s="6"/>
      <c r="Q43" s="65"/>
      <c r="R43" s="72"/>
      <c r="S43" s="57"/>
    </row>
    <row r="44" spans="1:19" s="1" customFormat="1" ht="13.5" customHeight="1" thickBot="1">
      <c r="A44" s="80" t="s">
        <v>19</v>
      </c>
      <c r="B44" s="28"/>
      <c r="C44" s="29">
        <f>C18+C29+C36+C42</f>
        <v>102201829.6</v>
      </c>
      <c r="D44" s="30"/>
      <c r="E44" s="30">
        <f>E18+E29+E36+E42</f>
        <v>1018178940.7799999</v>
      </c>
      <c r="F44" s="30"/>
      <c r="G44" s="30">
        <f>G18+G29+G36+G42</f>
        <v>865303589.63</v>
      </c>
      <c r="H44" s="30"/>
      <c r="I44" s="73">
        <f>I18+I29+I36+I42</f>
        <v>0.4514763985328061</v>
      </c>
      <c r="J44" s="32"/>
      <c r="K44" s="30">
        <f>K18+K29+K36+K42</f>
        <v>84703138.61</v>
      </c>
      <c r="L44" s="30"/>
      <c r="M44" s="30">
        <f>M18+M29+M36+M42</f>
        <v>1121450564.32</v>
      </c>
      <c r="N44" s="30"/>
      <c r="O44" s="30">
        <f>O18+O29+O36+O42</f>
        <v>939853314</v>
      </c>
      <c r="P44" s="30"/>
      <c r="Q44" s="73">
        <f>Q18+Q29+Q36+Q42</f>
        <v>0.3852291560926299</v>
      </c>
      <c r="R44" s="33"/>
      <c r="S44" s="31">
        <f>(K44-C44)/K44</f>
        <v>-0.2065884603234066</v>
      </c>
    </row>
    <row r="45" spans="1:19" s="6" customFormat="1" ht="13.5" customHeight="1" thickBot="1">
      <c r="A45" s="46"/>
      <c r="B45" s="45"/>
      <c r="C45" s="56"/>
      <c r="D45" s="9"/>
      <c r="E45" s="9"/>
      <c r="F45" s="9"/>
      <c r="G45" s="9"/>
      <c r="H45" s="9"/>
      <c r="I45" s="57"/>
      <c r="J45" s="67"/>
      <c r="Q45" s="65"/>
      <c r="R45" s="72"/>
      <c r="S45" s="57"/>
    </row>
    <row r="46" spans="1:19" s="6" customFormat="1" ht="36" customHeight="1" thickBot="1">
      <c r="A46" s="89" t="s">
        <v>31</v>
      </c>
      <c r="B46" s="90"/>
      <c r="C46" s="91"/>
      <c r="D46" s="92"/>
      <c r="E46" s="92"/>
      <c r="F46" s="92"/>
      <c r="G46" s="92"/>
      <c r="H46" s="92"/>
      <c r="I46" s="93"/>
      <c r="J46" s="94"/>
      <c r="K46" s="92"/>
      <c r="L46" s="92"/>
      <c r="M46" s="92"/>
      <c r="N46" s="92"/>
      <c r="O46" s="92"/>
      <c r="P46" s="92"/>
      <c r="Q46" s="93"/>
      <c r="R46" s="95"/>
      <c r="S46" s="93"/>
    </row>
    <row r="47" spans="1:19" s="6" customFormat="1" ht="13.5" customHeight="1">
      <c r="A47" s="46"/>
      <c r="B47" s="45"/>
      <c r="C47" s="56"/>
      <c r="D47" s="9"/>
      <c r="E47" s="9"/>
      <c r="F47" s="9"/>
      <c r="G47" s="9"/>
      <c r="H47" s="9"/>
      <c r="I47" s="57"/>
      <c r="J47" s="67"/>
      <c r="Q47" s="65"/>
      <c r="R47" s="72"/>
      <c r="S47" s="57"/>
    </row>
    <row r="48" spans="1:19" ht="13.5" customHeight="1">
      <c r="A48" s="42" t="s">
        <v>16</v>
      </c>
      <c r="B48" s="45"/>
      <c r="C48" s="56"/>
      <c r="D48" s="9"/>
      <c r="E48" s="9"/>
      <c r="F48" s="9"/>
      <c r="G48" s="9"/>
      <c r="H48" s="9"/>
      <c r="I48" s="57"/>
      <c r="J48" s="67"/>
      <c r="K48" s="6"/>
      <c r="L48" s="6"/>
      <c r="M48" s="6"/>
      <c r="N48" s="6"/>
      <c r="O48" s="6"/>
      <c r="P48" s="6"/>
      <c r="Q48" s="65"/>
      <c r="R48" s="72"/>
      <c r="S48" s="57"/>
    </row>
    <row r="49" spans="1:19" ht="13.5" customHeight="1">
      <c r="A49" s="47" t="s">
        <v>34</v>
      </c>
      <c r="B49" s="45"/>
      <c r="C49" s="9">
        <v>63291933.8</v>
      </c>
      <c r="D49" s="9"/>
      <c r="E49" s="9">
        <v>378574670.3</v>
      </c>
      <c r="F49" s="9"/>
      <c r="G49" s="9">
        <v>332146776</v>
      </c>
      <c r="H49" s="9"/>
      <c r="I49" s="68">
        <f aca="true" t="shared" si="2" ref="I49:I55">C49/$C$69</f>
        <v>0.2795920037834702</v>
      </c>
      <c r="J49" s="67"/>
      <c r="K49" s="9">
        <v>84731835.2</v>
      </c>
      <c r="L49" s="9"/>
      <c r="M49" s="9">
        <v>448540112.87</v>
      </c>
      <c r="N49" s="9"/>
      <c r="O49" s="9">
        <v>346914315</v>
      </c>
      <c r="P49" s="9"/>
      <c r="Q49" s="68">
        <f aca="true" t="shared" si="3" ref="Q49:Q55">K49/$K$69</f>
        <v>0.3853596679405951</v>
      </c>
      <c r="R49" s="72"/>
      <c r="S49" s="57">
        <f aca="true" t="shared" si="4" ref="S49:S56">(K49-C49)/K49</f>
        <v>0.2530324210421446</v>
      </c>
    </row>
    <row r="50" spans="1:19" ht="13.5" customHeight="1">
      <c r="A50" s="47" t="s">
        <v>35</v>
      </c>
      <c r="B50" s="45"/>
      <c r="C50" s="9">
        <v>26709270.74</v>
      </c>
      <c r="D50" s="9"/>
      <c r="E50" s="9">
        <v>151384554.77</v>
      </c>
      <c r="F50" s="9"/>
      <c r="G50" s="9">
        <v>146840472</v>
      </c>
      <c r="H50" s="9"/>
      <c r="I50" s="68">
        <f t="shared" si="2"/>
        <v>0.11798815547948718</v>
      </c>
      <c r="J50" s="67"/>
      <c r="K50" s="9">
        <v>30156626.29</v>
      </c>
      <c r="L50" s="9"/>
      <c r="M50" s="9">
        <v>160468643.92</v>
      </c>
      <c r="N50" s="9"/>
      <c r="O50" s="9">
        <v>147134639</v>
      </c>
      <c r="P50" s="9"/>
      <c r="Q50" s="68">
        <f t="shared" si="3"/>
        <v>0.1371520806305281</v>
      </c>
      <c r="R50" s="72"/>
      <c r="S50" s="57">
        <f t="shared" si="4"/>
        <v>0.1143150270474105</v>
      </c>
    </row>
    <row r="51" spans="1:19" ht="13.5" customHeight="1">
      <c r="A51" s="47" t="s">
        <v>36</v>
      </c>
      <c r="B51" s="45"/>
      <c r="C51" s="9">
        <v>588590.77</v>
      </c>
      <c r="D51" s="9"/>
      <c r="E51" s="9">
        <v>8169542.52</v>
      </c>
      <c r="F51" s="9"/>
      <c r="G51" s="9">
        <v>1583508</v>
      </c>
      <c r="H51" s="9"/>
      <c r="I51" s="68">
        <f t="shared" si="2"/>
        <v>0.002600098668382853</v>
      </c>
      <c r="J51" s="67"/>
      <c r="K51" s="9">
        <v>423402.95</v>
      </c>
      <c r="L51" s="9"/>
      <c r="M51" s="9">
        <v>6527245.02</v>
      </c>
      <c r="N51" s="9"/>
      <c r="O51" s="9">
        <v>4009348</v>
      </c>
      <c r="P51" s="9"/>
      <c r="Q51" s="68">
        <f t="shared" si="3"/>
        <v>0.0019256330260278417</v>
      </c>
      <c r="R51" s="72"/>
      <c r="S51" s="57">
        <f t="shared" si="4"/>
        <v>-0.39014329021562083</v>
      </c>
    </row>
    <row r="52" spans="1:19" ht="13.5" customHeight="1">
      <c r="A52" s="47" t="s">
        <v>23</v>
      </c>
      <c r="B52" s="45"/>
      <c r="C52" s="9">
        <v>0</v>
      </c>
      <c r="D52" s="9"/>
      <c r="E52" s="9">
        <v>0</v>
      </c>
      <c r="F52" s="9"/>
      <c r="G52" s="9">
        <v>0</v>
      </c>
      <c r="H52" s="9"/>
      <c r="I52" s="68">
        <f>C52/$C$69</f>
        <v>0</v>
      </c>
      <c r="J52" s="67"/>
      <c r="K52" s="9">
        <v>7743.94</v>
      </c>
      <c r="L52" s="9"/>
      <c r="M52" s="9">
        <v>6975052.54</v>
      </c>
      <c r="N52" s="9"/>
      <c r="O52" s="9">
        <v>0</v>
      </c>
      <c r="P52" s="9"/>
      <c r="Q52" s="68">
        <f>K52/$K$69</f>
        <v>3.5219373449282873E-05</v>
      </c>
      <c r="R52" s="72"/>
      <c r="S52" s="57">
        <v>0</v>
      </c>
    </row>
    <row r="53" spans="1:19" ht="13.5" customHeight="1">
      <c r="A53" s="47" t="s">
        <v>42</v>
      </c>
      <c r="B53" s="45"/>
      <c r="C53" s="9">
        <v>26476105.91</v>
      </c>
      <c r="D53" s="9"/>
      <c r="E53" s="9">
        <v>109556996.43</v>
      </c>
      <c r="F53" s="9"/>
      <c r="G53" s="9">
        <v>62478898</v>
      </c>
      <c r="H53" s="9"/>
      <c r="I53" s="68">
        <f t="shared" si="2"/>
        <v>0.11695815026211569</v>
      </c>
      <c r="J53" s="67"/>
      <c r="K53" s="9">
        <v>11972336.09</v>
      </c>
      <c r="L53" s="9"/>
      <c r="M53" s="9">
        <v>94624456.02</v>
      </c>
      <c r="N53" s="9"/>
      <c r="O53" s="9">
        <v>94076289</v>
      </c>
      <c r="P53" s="9"/>
      <c r="Q53" s="68">
        <f t="shared" si="3"/>
        <v>0.054450083008654136</v>
      </c>
      <c r="R53" s="72"/>
      <c r="S53" s="57">
        <f t="shared" si="4"/>
        <v>-1.2114402495027183</v>
      </c>
    </row>
    <row r="54" spans="1:19" ht="13.5" customHeight="1">
      <c r="A54" s="47" t="s">
        <v>37</v>
      </c>
      <c r="B54" s="45"/>
      <c r="C54" s="9">
        <v>773316.68</v>
      </c>
      <c r="D54" s="9">
        <v>9485.48</v>
      </c>
      <c r="E54" s="9">
        <v>3607212.12</v>
      </c>
      <c r="F54" s="9"/>
      <c r="G54" s="9">
        <v>3237648</v>
      </c>
      <c r="H54" s="9"/>
      <c r="I54" s="68">
        <f t="shared" si="2"/>
        <v>0.0034161250437315703</v>
      </c>
      <c r="J54" s="66"/>
      <c r="K54" s="9">
        <v>592511.36</v>
      </c>
      <c r="L54" s="9">
        <v>9485.48</v>
      </c>
      <c r="M54" s="9">
        <v>3507532.4</v>
      </c>
      <c r="N54" s="9"/>
      <c r="O54" s="9">
        <v>3272208.6</v>
      </c>
      <c r="P54" s="9"/>
      <c r="Q54" s="68">
        <f t="shared" si="3"/>
        <v>0.0026947366406225364</v>
      </c>
      <c r="R54" s="72"/>
      <c r="S54" s="57">
        <f t="shared" si="4"/>
        <v>-0.3051508075727022</v>
      </c>
    </row>
    <row r="55" spans="1:19" ht="13.5" customHeight="1">
      <c r="A55" s="47" t="s">
        <v>38</v>
      </c>
      <c r="B55" s="45"/>
      <c r="C55" s="10">
        <v>6227144.19</v>
      </c>
      <c r="D55" s="9"/>
      <c r="E55" s="10">
        <v>37515995.46</v>
      </c>
      <c r="F55" s="9"/>
      <c r="G55" s="10">
        <v>34446912</v>
      </c>
      <c r="H55" s="9"/>
      <c r="I55" s="69">
        <f t="shared" si="2"/>
        <v>0.027508398264972825</v>
      </c>
      <c r="J55" s="66"/>
      <c r="K55" s="10">
        <v>7289684.5</v>
      </c>
      <c r="L55" s="9"/>
      <c r="M55" s="10">
        <v>43103391.98</v>
      </c>
      <c r="N55" s="9"/>
      <c r="O55" s="10">
        <v>37514440</v>
      </c>
      <c r="P55" s="9"/>
      <c r="Q55" s="69">
        <f t="shared" si="3"/>
        <v>0.033153423287493045</v>
      </c>
      <c r="R55" s="72"/>
      <c r="S55" s="58">
        <f t="shared" si="4"/>
        <v>0.14575943718826234</v>
      </c>
    </row>
    <row r="56" spans="1:19" ht="13.5" customHeight="1">
      <c r="A56" s="47"/>
      <c r="B56" s="45"/>
      <c r="C56" s="9">
        <f>SUM(C49:C55)</f>
        <v>124066362.08999999</v>
      </c>
      <c r="D56" s="9"/>
      <c r="E56" s="9">
        <f>SUM(E49:E55)</f>
        <v>688808971.6</v>
      </c>
      <c r="F56" s="9"/>
      <c r="G56" s="9">
        <f>SUM(G49:G55)</f>
        <v>580734214</v>
      </c>
      <c r="H56" s="9"/>
      <c r="I56" s="68">
        <f>SUM(I49:I55)</f>
        <v>0.5480629315021603</v>
      </c>
      <c r="J56" s="67"/>
      <c r="K56" s="9">
        <f>SUM(K49:K55)</f>
        <v>135174140.33</v>
      </c>
      <c r="L56" s="9"/>
      <c r="M56" s="9">
        <f>SUM(M49:M55)</f>
        <v>763746434.7499999</v>
      </c>
      <c r="N56" s="9"/>
      <c r="O56" s="9">
        <f>SUM(O49:O55)</f>
        <v>632921239.6</v>
      </c>
      <c r="P56" s="9"/>
      <c r="Q56" s="68">
        <f>SUM(Q49:Q55)</f>
        <v>0.6147708439073702</v>
      </c>
      <c r="R56" s="72"/>
      <c r="S56" s="57">
        <f t="shared" si="4"/>
        <v>0.08217384044672048</v>
      </c>
    </row>
    <row r="57" spans="1:19" ht="13.5" customHeight="1" thickBot="1">
      <c r="A57" s="39"/>
      <c r="B57" s="40"/>
      <c r="C57" s="39"/>
      <c r="D57" s="12"/>
      <c r="E57" s="12"/>
      <c r="F57" s="12"/>
      <c r="G57" s="12"/>
      <c r="H57" s="12"/>
      <c r="I57" s="55"/>
      <c r="J57" s="67"/>
      <c r="K57" s="6"/>
      <c r="L57" s="6"/>
      <c r="M57" s="6"/>
      <c r="N57" s="6"/>
      <c r="O57" s="6"/>
      <c r="P57" s="6"/>
      <c r="Q57" s="65"/>
      <c r="R57" s="72"/>
      <c r="S57" s="55"/>
    </row>
    <row r="58" spans="1:19" s="6" customFormat="1" ht="34.5" customHeight="1" thickBot="1">
      <c r="A58" s="110" t="s">
        <v>33</v>
      </c>
      <c r="B58" s="111"/>
      <c r="C58" s="30">
        <f>C56</f>
        <v>124066362.08999999</v>
      </c>
      <c r="D58" s="30"/>
      <c r="E58" s="30">
        <f>E56</f>
        <v>688808971.6</v>
      </c>
      <c r="F58" s="30"/>
      <c r="G58" s="30">
        <f>G56</f>
        <v>580734214</v>
      </c>
      <c r="H58" s="30"/>
      <c r="I58" s="73">
        <f>I56</f>
        <v>0.5480629315021603</v>
      </c>
      <c r="J58" s="33"/>
      <c r="K58" s="30">
        <f>K56</f>
        <v>135174140.33</v>
      </c>
      <c r="L58" s="30"/>
      <c r="M58" s="30">
        <f>M56</f>
        <v>763746434.7499999</v>
      </c>
      <c r="N58" s="30"/>
      <c r="O58" s="30">
        <f>O56</f>
        <v>632921239.6</v>
      </c>
      <c r="P58" s="30"/>
      <c r="Q58" s="73">
        <f>Q56</f>
        <v>0.6147708439073702</v>
      </c>
      <c r="R58" s="33"/>
      <c r="S58" s="31">
        <f>(K58-C58)/K58</f>
        <v>0.08217384044672048</v>
      </c>
    </row>
    <row r="59" spans="1:19" s="6" customFormat="1" ht="13.5" customHeight="1" thickBot="1">
      <c r="A59" s="47"/>
      <c r="B59" s="45"/>
      <c r="C59" s="56"/>
      <c r="D59" s="9"/>
      <c r="E59" s="9"/>
      <c r="F59" s="9"/>
      <c r="G59" s="9"/>
      <c r="H59" s="9"/>
      <c r="I59" s="57"/>
      <c r="J59" s="66"/>
      <c r="Q59" s="65"/>
      <c r="R59" s="72"/>
      <c r="S59" s="57"/>
    </row>
    <row r="60" spans="1:19" s="6" customFormat="1" ht="13.5" customHeight="1" thickBot="1">
      <c r="A60" s="96" t="s">
        <v>39</v>
      </c>
      <c r="B60" s="97"/>
      <c r="C60" s="91"/>
      <c r="D60" s="92"/>
      <c r="E60" s="92"/>
      <c r="F60" s="92"/>
      <c r="G60" s="92"/>
      <c r="H60" s="92"/>
      <c r="I60" s="93"/>
      <c r="J60" s="95"/>
      <c r="K60" s="90"/>
      <c r="L60" s="90"/>
      <c r="M60" s="90"/>
      <c r="N60" s="90"/>
      <c r="O60" s="90"/>
      <c r="P60" s="90"/>
      <c r="Q60" s="98"/>
      <c r="R60" s="95"/>
      <c r="S60" s="93"/>
    </row>
    <row r="61" spans="1:19" s="6" customFormat="1" ht="13.5" customHeight="1">
      <c r="A61" s="48"/>
      <c r="B61" s="49"/>
      <c r="C61" s="59"/>
      <c r="D61" s="13"/>
      <c r="E61" s="13"/>
      <c r="F61" s="13"/>
      <c r="G61" s="13"/>
      <c r="H61" s="13"/>
      <c r="I61" s="60"/>
      <c r="J61" s="66"/>
      <c r="K61" s="1"/>
      <c r="L61" s="1"/>
      <c r="M61" s="1"/>
      <c r="N61" s="1"/>
      <c r="O61" s="1"/>
      <c r="P61" s="1"/>
      <c r="Q61" s="70"/>
      <c r="R61" s="66"/>
      <c r="S61" s="60"/>
    </row>
    <row r="62" spans="1:19" s="6" customFormat="1" ht="13.5" customHeight="1">
      <c r="A62" s="42" t="s">
        <v>40</v>
      </c>
      <c r="B62" s="45"/>
      <c r="C62" s="56"/>
      <c r="D62" s="9"/>
      <c r="E62" s="9"/>
      <c r="F62" s="9"/>
      <c r="G62" s="9"/>
      <c r="H62" s="9"/>
      <c r="I62" s="57"/>
      <c r="J62" s="66"/>
      <c r="K62" s="1"/>
      <c r="L62" s="1"/>
      <c r="M62" s="1"/>
      <c r="N62" s="1"/>
      <c r="O62" s="1"/>
      <c r="P62" s="1"/>
      <c r="Q62" s="70"/>
      <c r="R62" s="66"/>
      <c r="S62" s="57"/>
    </row>
    <row r="63" spans="1:19" s="6" customFormat="1" ht="13.5" customHeight="1">
      <c r="A63" s="47" t="s">
        <v>20</v>
      </c>
      <c r="B63" s="45"/>
      <c r="C63" s="10">
        <v>104283</v>
      </c>
      <c r="D63" s="9"/>
      <c r="E63" s="10">
        <v>298511.16</v>
      </c>
      <c r="F63" s="9"/>
      <c r="G63" s="10">
        <v>169650</v>
      </c>
      <c r="H63" s="9"/>
      <c r="I63" s="69">
        <f>C63/$C$69</f>
        <v>0.0004606699650335479</v>
      </c>
      <c r="J63" s="66"/>
      <c r="K63" s="107">
        <v>0</v>
      </c>
      <c r="L63" s="9"/>
      <c r="M63" s="10">
        <v>27610.52</v>
      </c>
      <c r="N63" s="9"/>
      <c r="O63" s="10">
        <v>84565</v>
      </c>
      <c r="P63" s="9"/>
      <c r="Q63" s="69">
        <f>K63/$K$69</f>
        <v>0</v>
      </c>
      <c r="R63" s="66"/>
      <c r="S63" s="58">
        <v>0</v>
      </c>
    </row>
    <row r="64" spans="1:19" s="6" customFormat="1" ht="13.5" customHeight="1">
      <c r="A64" s="48"/>
      <c r="B64" s="49"/>
      <c r="C64" s="9">
        <f>SUM(C63)</f>
        <v>104283</v>
      </c>
      <c r="D64" s="9"/>
      <c r="E64" s="9">
        <f>SUM(E63)</f>
        <v>298511.16</v>
      </c>
      <c r="F64" s="9"/>
      <c r="G64" s="9">
        <f>SUM(G63)</f>
        <v>169650</v>
      </c>
      <c r="H64" s="9"/>
      <c r="I64" s="68">
        <f>SUM(I63)</f>
        <v>0.0004606699650335479</v>
      </c>
      <c r="J64" s="66"/>
      <c r="K64" s="108">
        <f>SUM(K63)</f>
        <v>0</v>
      </c>
      <c r="L64" s="9"/>
      <c r="M64" s="9">
        <f>SUM(M63)</f>
        <v>27610.52</v>
      </c>
      <c r="N64" s="9"/>
      <c r="O64" s="9">
        <f>SUM(O63)</f>
        <v>84565</v>
      </c>
      <c r="P64" s="9"/>
      <c r="Q64" s="68">
        <f>SUM(Q63)</f>
        <v>0</v>
      </c>
      <c r="R64" s="66"/>
      <c r="S64" s="57">
        <v>0</v>
      </c>
    </row>
    <row r="65" spans="1:19" s="1" customFormat="1" ht="13.5" customHeight="1" thickBot="1">
      <c r="A65" s="47"/>
      <c r="B65" s="49"/>
      <c r="C65" s="59"/>
      <c r="D65" s="13"/>
      <c r="E65" s="13"/>
      <c r="F65" s="13"/>
      <c r="G65" s="13"/>
      <c r="H65" s="13"/>
      <c r="I65" s="60"/>
      <c r="J65" s="66"/>
      <c r="Q65" s="70"/>
      <c r="R65" s="66"/>
      <c r="S65" s="60"/>
    </row>
    <row r="66" spans="1:19" ht="13.5" customHeight="1" thickBot="1">
      <c r="A66" s="27" t="s">
        <v>41</v>
      </c>
      <c r="B66" s="28"/>
      <c r="C66" s="29">
        <f>C64</f>
        <v>104283</v>
      </c>
      <c r="D66" s="74"/>
      <c r="E66" s="30">
        <f>E64</f>
        <v>298511.16</v>
      </c>
      <c r="F66" s="30"/>
      <c r="G66" s="30">
        <f>G64</f>
        <v>169650</v>
      </c>
      <c r="H66" s="74"/>
      <c r="I66" s="73">
        <f>I64</f>
        <v>0.0004606699650335479</v>
      </c>
      <c r="J66" s="75"/>
      <c r="K66" s="109">
        <f>K64</f>
        <v>0</v>
      </c>
      <c r="L66" s="74"/>
      <c r="M66" s="30">
        <f>M64</f>
        <v>27610.52</v>
      </c>
      <c r="N66" s="30"/>
      <c r="O66" s="30">
        <f>O64</f>
        <v>84565</v>
      </c>
      <c r="P66" s="74"/>
      <c r="Q66" s="73">
        <f>Q64</f>
        <v>0</v>
      </c>
      <c r="R66" s="33"/>
      <c r="S66" s="31">
        <v>0</v>
      </c>
    </row>
    <row r="67" spans="1:19" s="6" customFormat="1" ht="13.5" customHeight="1">
      <c r="A67" s="46"/>
      <c r="B67" s="45"/>
      <c r="C67" s="56"/>
      <c r="D67" s="9"/>
      <c r="E67" s="9"/>
      <c r="F67" s="9"/>
      <c r="G67" s="9"/>
      <c r="H67" s="9"/>
      <c r="I67" s="57"/>
      <c r="J67" s="67"/>
      <c r="Q67" s="65"/>
      <c r="R67" s="72"/>
      <c r="S67" s="57"/>
    </row>
    <row r="68" spans="1:19" ht="13.5" customHeight="1" thickBot="1">
      <c r="A68" s="46"/>
      <c r="B68" s="45"/>
      <c r="C68" s="56"/>
      <c r="D68" s="9"/>
      <c r="E68" s="9"/>
      <c r="F68" s="9"/>
      <c r="G68" s="9"/>
      <c r="H68" s="9"/>
      <c r="I68" s="57"/>
      <c r="J68" s="67"/>
      <c r="K68" s="6"/>
      <c r="L68" s="6"/>
      <c r="M68" s="6"/>
      <c r="N68" s="6"/>
      <c r="O68" s="6"/>
      <c r="P68" s="6"/>
      <c r="Q68" s="65"/>
      <c r="R68" s="72"/>
      <c r="S68" s="57"/>
    </row>
    <row r="69" spans="1:19" s="17" customFormat="1" ht="20.25" thickBot="1">
      <c r="A69" s="34" t="s">
        <v>18</v>
      </c>
      <c r="B69" s="35"/>
      <c r="C69" s="76">
        <f>C44+C58+C66</f>
        <v>226372474.69</v>
      </c>
      <c r="D69" s="77"/>
      <c r="E69" s="77">
        <f>E44+E58+E66</f>
        <v>1707286423.54</v>
      </c>
      <c r="F69" s="77"/>
      <c r="G69" s="77">
        <f>G44+G58+G66</f>
        <v>1446207453.63</v>
      </c>
      <c r="H69" s="77"/>
      <c r="I69" s="78">
        <f>I44+I58+I66</f>
        <v>1</v>
      </c>
      <c r="J69" s="79"/>
      <c r="K69" s="77">
        <f>K44+K58+K66</f>
        <v>219877278.94</v>
      </c>
      <c r="L69" s="77"/>
      <c r="M69" s="77">
        <f>M44+M58+M66</f>
        <v>1885224609.5899997</v>
      </c>
      <c r="N69" s="77"/>
      <c r="O69" s="77">
        <f>O44+O58+O66</f>
        <v>1572859118.6</v>
      </c>
      <c r="P69" s="77"/>
      <c r="Q69" s="78">
        <f>Q44+Q58+Q66</f>
        <v>1.0000000000000002</v>
      </c>
      <c r="R69" s="33"/>
      <c r="S69" s="78">
        <f>(K69-C69)/K69</f>
        <v>-0.029540095189973702</v>
      </c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s="17" customFormat="1" ht="13.5" customHeight="1">
      <c r="A71" s="11"/>
      <c r="B71" s="16"/>
      <c r="C71" s="13"/>
      <c r="D71" s="13"/>
      <c r="E71" s="13"/>
      <c r="F71" s="13"/>
      <c r="G71" s="13"/>
      <c r="H71" s="13"/>
      <c r="I71" s="14"/>
      <c r="J71" s="8"/>
    </row>
    <row r="72" spans="1:10" ht="13.5" customHeight="1">
      <c r="A72" s="4"/>
      <c r="B72" s="4"/>
      <c r="C72" s="4"/>
      <c r="D72" s="4"/>
      <c r="E72" s="4"/>
      <c r="F72" s="4"/>
      <c r="G72" s="4"/>
      <c r="H72" s="4"/>
      <c r="I72" s="7"/>
      <c r="J72" s="15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8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1:10" ht="13.5" customHeight="1">
      <c r="A77" s="22"/>
      <c r="B77" s="23"/>
      <c r="C77" s="24"/>
      <c r="D77" s="24"/>
      <c r="G77" s="22"/>
      <c r="H77" s="22"/>
      <c r="I77" s="25"/>
      <c r="J77" s="1"/>
    </row>
    <row r="78" spans="3:10" ht="13.5" customHeight="1">
      <c r="C78" s="24"/>
      <c r="D78" s="24"/>
      <c r="J78" s="1"/>
    </row>
    <row r="79" ht="13.5" customHeight="1">
      <c r="J79" s="1"/>
    </row>
    <row r="80" spans="3:10" ht="13.5" customHeight="1">
      <c r="C80" s="24"/>
      <c r="D80" s="24"/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spans="2:10" ht="13.5" customHeight="1">
      <c r="B87" s="23"/>
      <c r="J87" s="1"/>
    </row>
    <row r="88" spans="2:10" ht="13.5" customHeight="1">
      <c r="B88" s="23"/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</sheetData>
  <sheetProtection/>
  <mergeCells count="6">
    <mergeCell ref="A58:B58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2019-07-12T19:50:04Z</cp:lastPrinted>
  <dcterms:created xsi:type="dcterms:W3CDTF">2009-02-19T19:53:26Z</dcterms:created>
  <dcterms:modified xsi:type="dcterms:W3CDTF">2019-07-12T19:53:13Z</dcterms:modified>
  <cp:category/>
  <cp:version/>
  <cp:contentType/>
  <cp:contentStatus/>
</cp:coreProperties>
</file>