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2017'!$A$8:$J$74</definedName>
    <definedName name="A_impresión_IM">#REF!</definedName>
    <definedName name="_xlnm.Print_Area" localSheetId="0">'FEBRERO 2017'!$A$1:$S$67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<sst xmlns="http://schemas.openxmlformats.org/spreadsheetml/2006/main" count="51" uniqueCount="48">
  <si>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</si>
  <si>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</si>
  <si>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</si>
  <si>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</si>
  <si>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</si>
  <si>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</si>
  <si>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</si>
  <si>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</si>
  <si>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</si>
  <si>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</si>
  <si>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</si>
  <si>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</si>
  <si>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</si>
  <si>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</si>
  <si>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</si>
  <si>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</si>
  <si>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</si>
  <si>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</si>
  <si>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</si>
  <si>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</si>
  <si>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</si>
  <si>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</si>
  <si>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</si>
  <si>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</si>
  <si>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</si>
  <si>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</si>
  <si>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</si>
  <si>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</si>
  <si>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</si>
  <si>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</si>
  <si>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</si>
  <si>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</si>
  <si>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</si>
  <si>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</si>
  <si>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</si>
  <si>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</si>
  <si>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</si>
  <si>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</si>
  <si>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</si>
  <si>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</si>
  <si>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</si>
  <si>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</si>
  <si>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2020 VS 2019</t>
  </si>
  <si>
    <t>VENTA DE BIENES MUNICIPALES</t>
  </si>
  <si>
    <t>COMPARATIVO MES ABRIL DE  2019 VS MES DE ABRIL 2020</t>
  </si>
  <si>
    <t>ABRIL</t>
  </si>
  <si>
    <t>APORTACIONES FEDERALES</t>
  </si>
  <si>
    <t>PARTICIPACIONES ESTATALES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</si>
</sst>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9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2" t="s">
        <v>20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3:19" ht="22.5" customHeight="1">
      <c r="C4" s="112" t="s">
        <v>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3:19" ht="22.5" customHeight="1">
      <c r="C5" s="112" t="s">
        <v>44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0">
        <v>2019</v>
      </c>
      <c r="D7" s="110"/>
      <c r="E7" s="110"/>
      <c r="F7" s="110"/>
      <c r="G7" s="110"/>
      <c r="H7" s="110"/>
      <c r="I7" s="111"/>
      <c r="J7" s="61"/>
      <c r="K7" s="110">
        <v>2020</v>
      </c>
      <c r="L7" s="110"/>
      <c r="M7" s="110"/>
      <c r="N7" s="110"/>
      <c r="O7" s="110"/>
      <c r="P7" s="110"/>
      <c r="Q7" s="111"/>
      <c r="R7" s="71"/>
      <c r="S7" s="100" t="str">
        <f>C9</f>
        <v>ABRIL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45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ABRIL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42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42843502.05</v>
      </c>
      <c r="D13" s="9"/>
      <c r="E13" s="9">
        <v>242435236.85</v>
      </c>
      <c r="F13" s="9"/>
      <c r="G13" s="9">
        <v>132510690</v>
      </c>
      <c r="H13" s="9"/>
      <c r="I13" s="68">
        <f>C13/$C$67</f>
        <v>0.2030827235655735</v>
      </c>
      <c r="J13" s="67"/>
      <c r="K13" s="9">
        <v>8719477.91</v>
      </c>
      <c r="L13" s="9"/>
      <c r="M13" s="9">
        <v>110099746.1</v>
      </c>
      <c r="N13" s="9"/>
      <c r="O13" s="9">
        <v>218023953.92</v>
      </c>
      <c r="P13" s="9"/>
      <c r="Q13" s="68">
        <f>K13/$K$67</f>
        <v>0.04247078636259105</v>
      </c>
      <c r="R13" s="72"/>
      <c r="S13" s="57">
        <f>(K13-C13)/K13</f>
        <v>-3.9135398348638053</v>
      </c>
    </row>
    <row r="14" spans="1:19" ht="13.5" customHeight="1">
      <c r="A14" s="44" t="s">
        <v>6</v>
      </c>
      <c r="B14" s="45"/>
      <c r="C14" s="9">
        <v>19356709.04</v>
      </c>
      <c r="D14" s="9"/>
      <c r="E14" s="9">
        <f>567487403+C14</f>
        <v>586844112.04</v>
      </c>
      <c r="F14" s="9"/>
      <c r="G14" s="9">
        <v>579994808</v>
      </c>
      <c r="H14" s="9"/>
      <c r="I14" s="68">
        <f>C14/$C$67</f>
        <v>0.09175284472594969</v>
      </c>
      <c r="J14" s="67"/>
      <c r="K14" s="9">
        <v>2489995</v>
      </c>
      <c r="L14" s="9"/>
      <c r="M14" s="9">
        <f>K14+569941768</f>
        <v>572431763</v>
      </c>
      <c r="N14" s="9"/>
      <c r="O14" s="9">
        <v>583824578</v>
      </c>
      <c r="P14" s="9"/>
      <c r="Q14" s="68">
        <f>K14/$K$67</f>
        <v>0.012128254326745568</v>
      </c>
      <c r="R14" s="72"/>
      <c r="S14" s="57">
        <f>(K14-C14)/K14</f>
        <v>-6.773794340952492</v>
      </c>
    </row>
    <row r="15" spans="1:19" ht="13.5" customHeight="1">
      <c r="A15" s="44" t="s">
        <v>7</v>
      </c>
      <c r="B15" s="45"/>
      <c r="C15" s="9">
        <v>39354.2</v>
      </c>
      <c r="D15" s="9"/>
      <c r="E15" s="9">
        <v>370216.54</v>
      </c>
      <c r="F15" s="9"/>
      <c r="G15" s="9">
        <v>221664</v>
      </c>
      <c r="H15" s="9"/>
      <c r="I15" s="99">
        <f>C15/$C$67</f>
        <v>0.00018654306341291005</v>
      </c>
      <c r="J15" s="67"/>
      <c r="K15" s="9">
        <v>0</v>
      </c>
      <c r="L15" s="9"/>
      <c r="M15" s="9">
        <v>386437.57</v>
      </c>
      <c r="N15" s="9"/>
      <c r="O15" s="9">
        <v>381881</v>
      </c>
      <c r="P15" s="9"/>
      <c r="Q15" s="99">
        <f>K15/$K$67</f>
        <v>0</v>
      </c>
      <c r="R15" s="72"/>
      <c r="S15" s="57">
        <v>0</v>
      </c>
    </row>
    <row r="16" spans="1:19" ht="13.5" customHeight="1">
      <c r="A16" s="44" t="s">
        <v>41</v>
      </c>
      <c r="B16" s="45"/>
      <c r="C16" s="9">
        <v>7365.86</v>
      </c>
      <c r="D16" s="9"/>
      <c r="E16" s="9">
        <v>41619.06</v>
      </c>
      <c r="F16" s="9"/>
      <c r="G16" s="9">
        <v>0</v>
      </c>
      <c r="H16" s="9"/>
      <c r="I16" s="99">
        <f>C16/$C$67</f>
        <v>3.491495416170619E-05</v>
      </c>
      <c r="J16" s="67"/>
      <c r="K16" s="9">
        <v>106.47</v>
      </c>
      <c r="L16" s="9"/>
      <c r="M16" s="9">
        <v>1706.19</v>
      </c>
      <c r="N16" s="9"/>
      <c r="O16" s="9">
        <v>0</v>
      </c>
      <c r="P16" s="9"/>
      <c r="Q16" s="99">
        <f>K16/$K$67</f>
        <v>5.185935064803747E-07</v>
      </c>
      <c r="R16" s="72"/>
      <c r="S16" s="57">
        <v>0</v>
      </c>
    </row>
    <row r="17" spans="1:19" ht="13.5" customHeight="1">
      <c r="A17" s="39"/>
      <c r="B17" s="45"/>
      <c r="C17" s="101">
        <f>SUM(C13:C16)</f>
        <v>62246931.15</v>
      </c>
      <c r="D17" s="12"/>
      <c r="E17" s="102">
        <f>SUM(E13:E16)</f>
        <v>829691184.4899999</v>
      </c>
      <c r="F17" s="9"/>
      <c r="G17" s="102">
        <f>SUM(G13:G16)</f>
        <v>712727162</v>
      </c>
      <c r="H17" s="9"/>
      <c r="I17" s="68">
        <f>SUM(I13:I16)</f>
        <v>0.2950570263090978</v>
      </c>
      <c r="J17" s="67"/>
      <c r="K17" s="102">
        <f>SUM(K13:K16)</f>
        <v>11209579.38</v>
      </c>
      <c r="L17" s="12"/>
      <c r="M17" s="102">
        <f>SUM(M13:M16)</f>
        <v>682919652.8600001</v>
      </c>
      <c r="N17" s="9"/>
      <c r="O17" s="102">
        <f>SUM(O13:O16)</f>
        <v>802230412.92</v>
      </c>
      <c r="P17" s="9"/>
      <c r="Q17" s="103">
        <f>SUM(Q13:Q16)</f>
        <v>0.054599559282843095</v>
      </c>
      <c r="R17" s="72"/>
      <c r="S17" s="104">
        <f>(K17-C17)/K17</f>
        <v>-4.55301220856335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1584942.36</v>
      </c>
      <c r="D20" s="9"/>
      <c r="E20" s="9">
        <v>4964840.52</v>
      </c>
      <c r="F20" s="9"/>
      <c r="G20" s="9">
        <v>0</v>
      </c>
      <c r="H20" s="9"/>
      <c r="I20" s="57"/>
      <c r="J20" s="67"/>
      <c r="K20" s="9">
        <v>0</v>
      </c>
      <c r="L20" s="9"/>
      <c r="M20" s="9">
        <v>0</v>
      </c>
      <c r="N20" s="9"/>
      <c r="O20" s="9">
        <v>5113786</v>
      </c>
      <c r="P20" s="6"/>
      <c r="Q20" s="68">
        <f>K20/$K$67</f>
        <v>0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2581559.29</v>
      </c>
      <c r="D21" s="9"/>
      <c r="E21" s="9">
        <v>4058667</v>
      </c>
      <c r="F21" s="9"/>
      <c r="G21" s="9">
        <v>6711758</v>
      </c>
      <c r="H21" s="9"/>
      <c r="I21" s="68">
        <f>C21/$C$67</f>
        <v>0.01223686362163777</v>
      </c>
      <c r="J21" s="67"/>
      <c r="K21" s="9">
        <v>28262.88</v>
      </c>
      <c r="L21" s="9"/>
      <c r="M21" s="9">
        <v>5414895.23</v>
      </c>
      <c r="N21" s="9"/>
      <c r="O21" s="9">
        <v>13794317</v>
      </c>
      <c r="P21" s="9"/>
      <c r="Q21" s="68">
        <f>K21/$K$67</f>
        <v>0.00013766268472277686</v>
      </c>
      <c r="R21" s="72"/>
      <c r="S21" s="57">
        <v>0</v>
      </c>
    </row>
    <row r="22" spans="1:19" s="6" customFormat="1" ht="13.5" customHeight="1">
      <c r="A22" s="44" t="s">
        <v>10</v>
      </c>
      <c r="B22" s="45"/>
      <c r="C22" s="9">
        <v>3112131.03</v>
      </c>
      <c r="D22" s="9"/>
      <c r="E22" s="9">
        <v>14469892.49</v>
      </c>
      <c r="F22" s="9"/>
      <c r="G22" s="9">
        <v>10294620</v>
      </c>
      <c r="H22" s="9"/>
      <c r="I22" s="68">
        <f>C22/$C$67</f>
        <v>0.014751829692347325</v>
      </c>
      <c r="J22" s="67"/>
      <c r="K22" s="9">
        <v>362756.37</v>
      </c>
      <c r="L22" s="9"/>
      <c r="M22" s="9">
        <v>11063909.39</v>
      </c>
      <c r="N22" s="9"/>
      <c r="O22" s="9">
        <v>13187016</v>
      </c>
      <c r="P22" s="9"/>
      <c r="Q22" s="68">
        <f>K22/$K$67</f>
        <v>0.0017669117865726704</v>
      </c>
      <c r="R22" s="72"/>
      <c r="S22" s="57">
        <f>(K22-C22)/K22</f>
        <v>-7.579121656774765</v>
      </c>
    </row>
    <row r="23" spans="1:19" s="6" customFormat="1" ht="13.5" customHeight="1">
      <c r="A23" s="46" t="s">
        <v>9</v>
      </c>
      <c r="B23" s="45"/>
      <c r="C23" s="9">
        <v>495264.48</v>
      </c>
      <c r="D23" s="9"/>
      <c r="E23" s="9">
        <f>8297174+C23</f>
        <v>8792438.48</v>
      </c>
      <c r="F23" s="9"/>
      <c r="G23" s="9">
        <v>9281780</v>
      </c>
      <c r="H23" s="9"/>
      <c r="I23" s="68">
        <f>C23/$C$67</f>
        <v>0.0023476059302133426</v>
      </c>
      <c r="J23" s="67"/>
      <c r="K23" s="9">
        <v>0</v>
      </c>
      <c r="L23" s="9"/>
      <c r="M23" s="9">
        <v>6805967</v>
      </c>
      <c r="N23" s="9"/>
      <c r="O23" s="9">
        <v>9262678</v>
      </c>
      <c r="P23" s="9"/>
      <c r="Q23" s="68">
        <f>K23/$K$67</f>
        <v>0</v>
      </c>
      <c r="R23" s="72"/>
      <c r="S23" s="57">
        <v>0</v>
      </c>
    </row>
    <row r="24" spans="1:19" s="6" customFormat="1" ht="13.5" customHeight="1">
      <c r="A24" s="47" t="s">
        <v>21</v>
      </c>
      <c r="B24" s="45"/>
      <c r="C24" s="9">
        <v>1053969.11</v>
      </c>
      <c r="D24" s="9"/>
      <c r="E24" s="9">
        <v>8713154.52</v>
      </c>
      <c r="F24" s="9"/>
      <c r="G24" s="9">
        <v>7633938</v>
      </c>
      <c r="H24" s="9"/>
      <c r="I24" s="68">
        <f>C24/$C$67</f>
        <v>0.004995924870076851</v>
      </c>
      <c r="J24" s="67"/>
      <c r="K24" s="9">
        <v>516050.17</v>
      </c>
      <c r="L24" s="9"/>
      <c r="M24" s="9">
        <v>7460007.51</v>
      </c>
      <c r="N24" s="9"/>
      <c r="O24" s="9">
        <v>6921332</v>
      </c>
      <c r="P24" s="9"/>
      <c r="Q24" s="68">
        <f>K24/$K$67</f>
        <v>0.0025135744076274394</v>
      </c>
      <c r="R24" s="72"/>
      <c r="S24" s="57">
        <f>(K24-C24)/K24</f>
        <v>-1.0423772169283467</v>
      </c>
    </row>
    <row r="25" spans="1:19" s="6" customFormat="1" ht="13.5" customHeight="1">
      <c r="A25" s="44" t="s">
        <v>23</v>
      </c>
      <c r="B25" s="45"/>
      <c r="C25" s="9">
        <v>0</v>
      </c>
      <c r="D25" s="9"/>
      <c r="E25" s="9">
        <v>356.24</v>
      </c>
      <c r="F25" s="9"/>
      <c r="G25" s="9">
        <v>25000</v>
      </c>
      <c r="H25" s="9"/>
      <c r="I25" s="68">
        <f>C25/$C$67</f>
        <v>0</v>
      </c>
      <c r="J25" s="67"/>
      <c r="K25" s="9">
        <v>0</v>
      </c>
      <c r="L25" s="9"/>
      <c r="M25" s="9">
        <v>0</v>
      </c>
      <c r="N25" s="9"/>
      <c r="O25" s="9">
        <v>57</v>
      </c>
      <c r="P25" s="9"/>
      <c r="Q25" s="68">
        <f>K25/$K$67</f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8827866.27</v>
      </c>
      <c r="D26" s="9"/>
      <c r="E26" s="102">
        <f>SUM(E20:E25)</f>
        <v>40999349.25</v>
      </c>
      <c r="F26" s="9"/>
      <c r="G26" s="102">
        <f>SUM(G20:G25)</f>
        <v>33947096</v>
      </c>
      <c r="H26" s="9"/>
      <c r="I26" s="103">
        <f>SUM(I21:I25)</f>
        <v>0.03433222411427529</v>
      </c>
      <c r="J26" s="67"/>
      <c r="K26" s="102">
        <f>SUM(K20:K25)</f>
        <v>907069.4199999999</v>
      </c>
      <c r="L26" s="9"/>
      <c r="M26" s="102">
        <f>SUM(M20:M25)</f>
        <v>30744779.130000003</v>
      </c>
      <c r="N26" s="9"/>
      <c r="O26" s="102">
        <f>SUM(O20:O25)</f>
        <v>48279186</v>
      </c>
      <c r="P26" s="9"/>
      <c r="Q26" s="103">
        <f>SUM(Q21:Q25)</f>
        <v>0.004418148878922887</v>
      </c>
      <c r="R26" s="72"/>
      <c r="S26" s="104">
        <f>(K26-C26)/K26</f>
        <v>-8.732293995756136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988831.09</v>
      </c>
      <c r="D29" s="9"/>
      <c r="E29" s="9">
        <v>2988682.48</v>
      </c>
      <c r="F29" s="9"/>
      <c r="G29" s="9">
        <v>2619450</v>
      </c>
      <c r="H29" s="9"/>
      <c r="I29" s="68">
        <f>C29/$C$67</f>
        <v>0.004687163777348465</v>
      </c>
      <c r="J29" s="67"/>
      <c r="K29" s="9">
        <v>106766</v>
      </c>
      <c r="L29" s="9"/>
      <c r="M29" s="9">
        <v>1666920.4</v>
      </c>
      <c r="N29" s="9"/>
      <c r="O29" s="9">
        <v>4186909</v>
      </c>
      <c r="P29" s="9"/>
      <c r="Q29" s="68">
        <f>K29/$K$67</f>
        <v>0.0005200352616970385</v>
      </c>
      <c r="R29" s="72"/>
      <c r="S29" s="57">
        <f>(K29-C29)/K29</f>
        <v>-8.261666541782965</v>
      </c>
    </row>
    <row r="30" spans="1:19" ht="13.5" customHeight="1">
      <c r="A30" s="44" t="s">
        <v>43</v>
      </c>
      <c r="B30" s="45"/>
      <c r="C30" s="9">
        <v>2800</v>
      </c>
      <c r="D30" s="9"/>
      <c r="E30" s="9">
        <v>6337.37</v>
      </c>
      <c r="F30" s="9"/>
      <c r="G30" s="9">
        <v>25854</v>
      </c>
      <c r="H30" s="9"/>
      <c r="I30" s="68">
        <f>C30/$C$67</f>
        <v>1.3272295652208613E-05</v>
      </c>
      <c r="J30" s="67"/>
      <c r="K30" s="9">
        <v>0</v>
      </c>
      <c r="L30" s="9"/>
      <c r="M30" s="9">
        <v>9450.72</v>
      </c>
      <c r="N30" s="9"/>
      <c r="O30" s="9">
        <v>6430</v>
      </c>
      <c r="P30" s="9"/>
      <c r="Q30" s="68">
        <f>K30/$K$67</f>
        <v>0</v>
      </c>
      <c r="R30" s="72"/>
      <c r="S30" s="57">
        <v>0</v>
      </c>
    </row>
    <row r="31" spans="1:19" ht="13.5" customHeight="1">
      <c r="A31" s="44" t="s">
        <v>11</v>
      </c>
      <c r="B31" s="45"/>
      <c r="C31" s="9">
        <v>10304986.78</v>
      </c>
      <c r="D31" s="9"/>
      <c r="E31" s="9">
        <v>27085582.62</v>
      </c>
      <c r="F31" s="9"/>
      <c r="G31" s="9">
        <v>14249000</v>
      </c>
      <c r="H31" s="9"/>
      <c r="I31" s="68">
        <f>C31/$C$67</f>
        <v>0.04884672544152187</v>
      </c>
      <c r="J31" s="67"/>
      <c r="K31" s="9">
        <v>12005170.65</v>
      </c>
      <c r="L31" s="9"/>
      <c r="M31" s="9">
        <v>45786839.67</v>
      </c>
      <c r="N31" s="9"/>
      <c r="O31" s="9">
        <v>40653403</v>
      </c>
      <c r="P31" s="9"/>
      <c r="Q31" s="68">
        <f>K31/$K$67</f>
        <v>0.058474720985054754</v>
      </c>
      <c r="R31" s="72"/>
      <c r="S31" s="57">
        <f>(K31-C31)/K31</f>
        <v>0.14162096646248015</v>
      </c>
    </row>
    <row r="32" spans="1:19" ht="13.5" customHeight="1">
      <c r="A32" s="44" t="s">
        <v>12</v>
      </c>
      <c r="B32" s="45"/>
      <c r="C32" s="10">
        <v>1260761.2</v>
      </c>
      <c r="D32" s="9"/>
      <c r="E32" s="10">
        <v>2752414.75</v>
      </c>
      <c r="F32" s="9"/>
      <c r="G32" s="10">
        <v>1809194</v>
      </c>
      <c r="H32" s="9"/>
      <c r="I32" s="69">
        <f>C32/$C$67</f>
        <v>0.0059761412118690405</v>
      </c>
      <c r="J32" s="67"/>
      <c r="K32" s="10">
        <v>173087.5</v>
      </c>
      <c r="L32" s="9"/>
      <c r="M32" s="10">
        <v>2893018.41</v>
      </c>
      <c r="N32" s="9"/>
      <c r="O32" s="10">
        <v>3571421</v>
      </c>
      <c r="P32" s="9"/>
      <c r="Q32" s="69">
        <f>K32/$K$67</f>
        <v>0.0008430736691361121</v>
      </c>
      <c r="R32" s="72"/>
      <c r="S32" s="58">
        <f>(K32-C32)/K32</f>
        <v>-6.283952913988589</v>
      </c>
    </row>
    <row r="33" spans="1:19" s="6" customFormat="1" ht="13.5" customHeight="1">
      <c r="A33" s="46"/>
      <c r="B33" s="45"/>
      <c r="C33" s="9">
        <f>SUM(C29:D32)</f>
        <v>12557379.069999998</v>
      </c>
      <c r="D33" s="9"/>
      <c r="E33" s="9">
        <f>SUM(E29:E32)</f>
        <v>32833017.220000003</v>
      </c>
      <c r="F33" s="9"/>
      <c r="G33" s="9">
        <f>SUM(G29:G32)</f>
        <v>18703498</v>
      </c>
      <c r="H33" s="9"/>
      <c r="I33" s="68">
        <f>SUM(I29:I32)</f>
        <v>0.059523302726391586</v>
      </c>
      <c r="J33" s="67"/>
      <c r="K33" s="9">
        <f>SUM(K29:L32)</f>
        <v>12285024.15</v>
      </c>
      <c r="L33" s="9"/>
      <c r="M33" s="9">
        <f>SUM(M29:M32)</f>
        <v>50356229.2</v>
      </c>
      <c r="N33" s="9"/>
      <c r="O33" s="9">
        <f>SUM(O29:O32)</f>
        <v>48418163</v>
      </c>
      <c r="P33" s="9"/>
      <c r="Q33" s="68">
        <f>SUM(Q29:Q32)</f>
        <v>0.05983782991588791</v>
      </c>
      <c r="R33" s="72"/>
      <c r="S33" s="57">
        <f>(K33-C33)/K33</f>
        <v>-0.02216966907631175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2924730.28</v>
      </c>
      <c r="D36" s="9"/>
      <c r="E36" s="9">
        <f>7866203+C36</f>
        <v>10790933.28</v>
      </c>
      <c r="F36" s="9"/>
      <c r="G36" s="9">
        <v>12374695</v>
      </c>
      <c r="H36" s="9"/>
      <c r="I36" s="68">
        <f>C36/$C$67</f>
        <v>0.01386353034968817</v>
      </c>
      <c r="J36" s="67"/>
      <c r="K36" s="9">
        <v>669737.96</v>
      </c>
      <c r="L36" s="9"/>
      <c r="M36" s="9">
        <f>K36+7238926</f>
        <v>7908663.96</v>
      </c>
      <c r="N36" s="9"/>
      <c r="O36" s="9">
        <v>14500642</v>
      </c>
      <c r="P36" s="9"/>
      <c r="Q36" s="68">
        <f>K36/$K$67</f>
        <v>0.003262156073066713</v>
      </c>
      <c r="R36" s="72"/>
      <c r="S36" s="57">
        <f>(K36-C36)/K36</f>
        <v>-3.366977018892583</v>
      </c>
    </row>
    <row r="37" spans="1:19" ht="13.5" customHeight="1">
      <c r="A37" s="44" t="s">
        <v>13</v>
      </c>
      <c r="B37" s="45"/>
      <c r="C37" s="9">
        <v>21780</v>
      </c>
      <c r="D37" s="9"/>
      <c r="E37" s="9">
        <v>110025.66</v>
      </c>
      <c r="F37" s="9"/>
      <c r="G37" s="9">
        <v>680</v>
      </c>
      <c r="H37" s="9"/>
      <c r="I37" s="68">
        <f>C37/$C$67</f>
        <v>0.00010323949975182271</v>
      </c>
      <c r="J37" s="67"/>
      <c r="K37" s="9">
        <v>47102.29</v>
      </c>
      <c r="L37" s="9"/>
      <c r="M37" s="9">
        <v>280065.99</v>
      </c>
      <c r="N37" s="9"/>
      <c r="O37" s="9">
        <v>88521</v>
      </c>
      <c r="P37" s="9"/>
      <c r="Q37" s="68">
        <f>K37/$K$67</f>
        <v>0.00022942558217672104</v>
      </c>
      <c r="R37" s="72"/>
      <c r="S37" s="57">
        <f>(K37-C37)/K37</f>
        <v>0.5376020996006776</v>
      </c>
    </row>
    <row r="38" spans="1:19" ht="13.5" customHeight="1">
      <c r="A38" s="44" t="s">
        <v>14</v>
      </c>
      <c r="B38" s="45"/>
      <c r="C38" s="9">
        <v>2817762.76</v>
      </c>
      <c r="D38" s="9"/>
      <c r="E38" s="9">
        <v>6564218.28</v>
      </c>
      <c r="F38" s="9"/>
      <c r="G38" s="9">
        <v>5077849</v>
      </c>
      <c r="H38" s="9"/>
      <c r="I38" s="99">
        <f>C38/$C$67</f>
        <v>0.013356493010179764</v>
      </c>
      <c r="J38" s="67"/>
      <c r="K38" s="9">
        <v>2692338.21</v>
      </c>
      <c r="L38" s="9"/>
      <c r="M38" s="9">
        <v>6489715.65</v>
      </c>
      <c r="N38" s="9"/>
      <c r="O38" s="9">
        <v>6762811</v>
      </c>
      <c r="P38" s="9"/>
      <c r="Q38" s="68">
        <f>K38/$K$67</f>
        <v>0.0131138265516577</v>
      </c>
      <c r="R38" s="72"/>
      <c r="S38" s="57">
        <f>(K38-C38)/K38</f>
        <v>-0.046585733372628474</v>
      </c>
    </row>
    <row r="39" spans="1:19" ht="13.5" customHeight="1">
      <c r="A39" s="44"/>
      <c r="B39" s="45"/>
      <c r="C39" s="102">
        <f>SUM(C36:C38)</f>
        <v>5764273.039999999</v>
      </c>
      <c r="D39" s="9"/>
      <c r="E39" s="102">
        <f>SUM(E36:E38)</f>
        <v>17465177.22</v>
      </c>
      <c r="F39" s="9"/>
      <c r="G39" s="102">
        <f>SUM(G36:G38)</f>
        <v>17453224</v>
      </c>
      <c r="H39" s="9"/>
      <c r="I39" s="103">
        <f>SUM(I36:I38)</f>
        <v>0.027323262859619758</v>
      </c>
      <c r="J39" s="67"/>
      <c r="K39" s="102">
        <f>SUM(K36:K38)</f>
        <v>3409178.46</v>
      </c>
      <c r="L39" s="9"/>
      <c r="M39" s="102">
        <f>SUM(M36:M38)</f>
        <v>14678445.600000001</v>
      </c>
      <c r="N39" s="9"/>
      <c r="O39" s="102">
        <f>SUM(O36:O38)</f>
        <v>21351974</v>
      </c>
      <c r="P39" s="9"/>
      <c r="Q39" s="103">
        <f>SUM(Q36:Q38)</f>
        <v>0.016605408206901134</v>
      </c>
      <c r="R39" s="72"/>
      <c r="S39" s="104">
        <f>(K39-C39)/K39</f>
        <v>-0.6908100023605098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89396449.53</v>
      </c>
      <c r="D41" s="30"/>
      <c r="E41" s="30">
        <f>ROUNDUP(E17+E26+E33+E39,0)</f>
        <v>920988729</v>
      </c>
      <c r="F41" s="30"/>
      <c r="G41" s="30">
        <f>G17+G26+G33+G39</f>
        <v>782830980</v>
      </c>
      <c r="H41" s="30"/>
      <c r="I41" s="73">
        <f>I17+I26+I33+I39</f>
        <v>0.4162358160093845</v>
      </c>
      <c r="J41" s="32"/>
      <c r="K41" s="30">
        <f>K17+K26+K33+K39</f>
        <v>27810851.410000004</v>
      </c>
      <c r="L41" s="30"/>
      <c r="M41" s="30">
        <f>M17+M26+M33+M39</f>
        <v>778699106.7900002</v>
      </c>
      <c r="N41" s="30"/>
      <c r="O41" s="30">
        <f>O17+O26+O33+O39</f>
        <v>920279735.92</v>
      </c>
      <c r="P41" s="30"/>
      <c r="Q41" s="73">
        <f>Q17+Q26+Q33+Q39</f>
        <v>0.13546094628455502</v>
      </c>
      <c r="R41" s="33"/>
      <c r="S41" s="31">
        <f>(K41-C41)/K41</f>
        <v>-2.2144449018146757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70308620.42</v>
      </c>
      <c r="D46" s="9"/>
      <c r="E46" s="9">
        <v>284842692.58</v>
      </c>
      <c r="F46" s="9"/>
      <c r="G46" s="9">
        <v>231276210</v>
      </c>
      <c r="H46" s="9"/>
      <c r="I46" s="68">
        <f>C46/$C$67</f>
        <v>0.33327028468326847</v>
      </c>
      <c r="J46" s="67"/>
      <c r="K46" s="9">
        <v>125607066.75</v>
      </c>
      <c r="L46" s="9"/>
      <c r="M46" s="9">
        <v>455804741.11</v>
      </c>
      <c r="N46" s="9"/>
      <c r="O46" s="9">
        <v>270808028.68</v>
      </c>
      <c r="P46" s="9"/>
      <c r="Q46" s="68">
        <f>K46/$K$67</f>
        <v>0.6118062288400206</v>
      </c>
      <c r="R46" s="72"/>
      <c r="S46" s="57">
        <f aca="true" t="shared" si="0" ref="S46:S54">(K46-C46)/K46</f>
        <v>0.4402494840522179</v>
      </c>
    </row>
    <row r="47" spans="1:19" ht="13.5" customHeight="1">
      <c r="A47" s="47" t="s">
        <v>33</v>
      </c>
      <c r="B47" s="45"/>
      <c r="C47" s="9">
        <v>31757922.47</v>
      </c>
      <c r="D47" s="9"/>
      <c r="E47" s="9">
        <v>103423732.54</v>
      </c>
      <c r="F47" s="9"/>
      <c r="G47" s="9">
        <v>89385226</v>
      </c>
      <c r="H47" s="9"/>
      <c r="I47" s="68">
        <f>C47/$C$67</f>
        <v>0.1505359058291997</v>
      </c>
      <c r="J47" s="67"/>
      <c r="K47" s="9">
        <v>0</v>
      </c>
      <c r="L47" s="9"/>
      <c r="M47" s="9">
        <f>K47</f>
        <v>0</v>
      </c>
      <c r="N47" s="9"/>
      <c r="O47" s="9">
        <v>98750152.24</v>
      </c>
      <c r="P47" s="9"/>
      <c r="Q47" s="68">
        <f>K47/$K$67</f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775765.12</v>
      </c>
      <c r="D48" s="9"/>
      <c r="E48" s="9">
        <v>5558797.29</v>
      </c>
      <c r="F48" s="9"/>
      <c r="G48" s="9">
        <v>2850274</v>
      </c>
      <c r="H48" s="9"/>
      <c r="I48" s="68">
        <f>C48/$C$67</f>
        <v>0.003677208581896819</v>
      </c>
      <c r="J48" s="67"/>
      <c r="K48" s="9">
        <v>0</v>
      </c>
      <c r="L48" s="9"/>
      <c r="M48" s="9">
        <f>K48</f>
        <v>0</v>
      </c>
      <c r="N48" s="9"/>
      <c r="O48" s="9">
        <v>4053810.95</v>
      </c>
      <c r="P48" s="9"/>
      <c r="Q48" s="68">
        <f>K48/$K$67</f>
        <v>0</v>
      </c>
      <c r="R48" s="72"/>
      <c r="S48" s="57">
        <v>0</v>
      </c>
    </row>
    <row r="49" spans="1:19" ht="13.5" customHeight="1">
      <c r="A49" s="47" t="s">
        <v>40</v>
      </c>
      <c r="B49" s="45"/>
      <c r="C49" s="9">
        <v>10934920.13</v>
      </c>
      <c r="D49" s="9"/>
      <c r="E49" s="9">
        <v>60453018.95</v>
      </c>
      <c r="F49" s="9"/>
      <c r="G49" s="9">
        <v>49726697</v>
      </c>
      <c r="H49" s="9"/>
      <c r="I49" s="68">
        <f>C49/$C$67</f>
        <v>0.051832676035231236</v>
      </c>
      <c r="J49" s="67"/>
      <c r="K49" s="9">
        <v>31716277.81</v>
      </c>
      <c r="L49" s="9"/>
      <c r="M49" s="9">
        <v>61200343.89</v>
      </c>
      <c r="N49" s="9"/>
      <c r="O49" s="9">
        <v>61873757.64</v>
      </c>
      <c r="P49" s="9"/>
      <c r="Q49" s="68">
        <f>K49/$K$67</f>
        <v>0.15448347630312387</v>
      </c>
      <c r="R49" s="72"/>
      <c r="S49" s="57">
        <v>0</v>
      </c>
    </row>
    <row r="50" spans="1:19" ht="13.5" customHeight="1">
      <c r="A50" s="47" t="s">
        <v>46</v>
      </c>
      <c r="B50" s="45"/>
      <c r="C50" s="9">
        <v>0</v>
      </c>
      <c r="D50" s="9"/>
      <c r="E50" s="9">
        <v>0</v>
      </c>
      <c r="F50" s="9"/>
      <c r="G50" s="9">
        <v>0</v>
      </c>
      <c r="H50" s="9"/>
      <c r="I50" s="68">
        <f>C50/$C$67</f>
        <v>0</v>
      </c>
      <c r="J50" s="67"/>
      <c r="K50" s="9">
        <v>8201517.6</v>
      </c>
      <c r="L50" s="9"/>
      <c r="M50" s="9">
        <v>8201517.6</v>
      </c>
      <c r="N50" s="9"/>
      <c r="O50" s="9">
        <v>0</v>
      </c>
      <c r="P50" s="9"/>
      <c r="Q50" s="68">
        <f>K50/$K$67</f>
        <v>0.039947908055269155</v>
      </c>
      <c r="R50" s="72"/>
      <c r="S50" s="57">
        <f t="shared" si="0"/>
        <v>1</v>
      </c>
    </row>
    <row r="51" spans="1:19" ht="13.5" customHeight="1">
      <c r="A51" s="47" t="s">
        <v>47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68">
        <f>C51/$C$67</f>
        <v>0</v>
      </c>
      <c r="J51" s="67"/>
      <c r="K51" s="9">
        <v>3965835.61</v>
      </c>
      <c r="L51" s="9"/>
      <c r="M51" s="9">
        <v>18506061.48</v>
      </c>
      <c r="N51" s="9"/>
      <c r="O51" s="9">
        <v>0</v>
      </c>
      <c r="P51" s="9"/>
      <c r="Q51" s="68">
        <f>K51/$K$67</f>
        <v>0.019316770875501415</v>
      </c>
      <c r="R51" s="72"/>
      <c r="S51" s="57">
        <f t="shared" si="0"/>
        <v>1</v>
      </c>
    </row>
    <row r="52" spans="1:19" ht="13.5" customHeight="1">
      <c r="A52" s="47" t="s">
        <v>35</v>
      </c>
      <c r="B52" s="45"/>
      <c r="C52" s="9">
        <v>586483.73</v>
      </c>
      <c r="D52" s="9">
        <v>9485.48</v>
      </c>
      <c r="E52" s="9">
        <v>2380941.97</v>
      </c>
      <c r="F52" s="9"/>
      <c r="G52" s="9">
        <v>2181472.4</v>
      </c>
      <c r="H52" s="9"/>
      <c r="I52" s="68">
        <f>C52/$C$67</f>
        <v>0.0027799948070607464</v>
      </c>
      <c r="J52" s="66"/>
      <c r="K52" s="9">
        <v>572940.98</v>
      </c>
      <c r="L52" s="9">
        <v>9485.48</v>
      </c>
      <c r="M52" s="9">
        <v>2281688.71</v>
      </c>
      <c r="N52" s="9"/>
      <c r="O52" s="9">
        <v>2376132.8</v>
      </c>
      <c r="P52" s="9"/>
      <c r="Q52" s="68">
        <f>K52/$K$67</f>
        <v>0.002790677860660301</v>
      </c>
      <c r="R52" s="72"/>
      <c r="S52" s="57">
        <f t="shared" si="0"/>
        <v>-0.023637251432075953</v>
      </c>
    </row>
    <row r="53" spans="1:19" ht="13.5" customHeight="1">
      <c r="A53" s="47" t="s">
        <v>36</v>
      </c>
      <c r="B53" s="45"/>
      <c r="C53" s="10">
        <v>7205588.71</v>
      </c>
      <c r="D53" s="9"/>
      <c r="E53" s="10">
        <v>28551948.11</v>
      </c>
      <c r="F53" s="9"/>
      <c r="G53" s="10">
        <v>18781716</v>
      </c>
      <c r="H53" s="9"/>
      <c r="I53" s="69">
        <f>C53/$C$67</f>
        <v>0.03415525132404874</v>
      </c>
      <c r="J53" s="66"/>
      <c r="K53" s="10">
        <v>7430766.94</v>
      </c>
      <c r="L53" s="9"/>
      <c r="M53" s="10">
        <v>29478633.46</v>
      </c>
      <c r="N53" s="9"/>
      <c r="O53" s="10">
        <v>29160513</v>
      </c>
      <c r="P53" s="9"/>
      <c r="Q53" s="69">
        <f>K53/$K$67</f>
        <v>0.03619373986337038</v>
      </c>
      <c r="R53" s="72"/>
      <c r="S53" s="57">
        <f t="shared" si="0"/>
        <v>0.030303497851326827</v>
      </c>
    </row>
    <row r="54" spans="1:19" ht="13.5" customHeight="1">
      <c r="A54" s="47"/>
      <c r="B54" s="45"/>
      <c r="C54" s="9">
        <f>SUM(C46:C53)</f>
        <v>121569300.58</v>
      </c>
      <c r="D54" s="9"/>
      <c r="E54" s="9">
        <f>SUM(E46:E53)</f>
        <v>485211131.44000006</v>
      </c>
      <c r="F54" s="9"/>
      <c r="G54" s="9">
        <f>SUM(G46:G53)</f>
        <v>394201595.4</v>
      </c>
      <c r="H54" s="9"/>
      <c r="I54" s="68">
        <f>SUM(I46:I53)</f>
        <v>0.5762513212607057</v>
      </c>
      <c r="J54" s="67"/>
      <c r="K54" s="9">
        <f>SUM(K46:K53)</f>
        <v>177494405.69</v>
      </c>
      <c r="L54" s="9"/>
      <c r="M54" s="9">
        <f>SUM(M46:M53)</f>
        <v>575472986.2500001</v>
      </c>
      <c r="N54" s="9"/>
      <c r="O54" s="9">
        <f>SUM(O46:O53)</f>
        <v>467022395.31</v>
      </c>
      <c r="P54" s="9"/>
      <c r="Q54" s="68">
        <f>SUM(Q46:Q53)</f>
        <v>0.8645388017979457</v>
      </c>
      <c r="R54" s="72"/>
      <c r="S54" s="57">
        <f t="shared" si="0"/>
        <v>0.3150809451858167</v>
      </c>
    </row>
    <row r="55" spans="1:19" ht="13.5" customHeight="1" thickBot="1">
      <c r="A55" s="39"/>
      <c r="B55" s="40"/>
      <c r="C55" s="39"/>
      <c r="D55" s="12"/>
      <c r="E55" s="12"/>
      <c r="F55" s="12"/>
      <c r="G55" s="12"/>
      <c r="H55" s="12"/>
      <c r="I55" s="55"/>
      <c r="J55" s="67"/>
      <c r="K55" s="6"/>
      <c r="L55" s="6"/>
      <c r="M55" s="6"/>
      <c r="N55" s="6"/>
      <c r="O55" s="6"/>
      <c r="P55" s="6"/>
      <c r="Q55" s="65"/>
      <c r="R55" s="72"/>
      <c r="S55" s="55"/>
    </row>
    <row r="56" spans="1:19" s="6" customFormat="1" ht="34.5" customHeight="1" thickBot="1">
      <c r="A56" s="108" t="s">
        <v>31</v>
      </c>
      <c r="B56" s="109"/>
      <c r="C56" s="30">
        <f>C54</f>
        <v>121569300.58</v>
      </c>
      <c r="D56" s="30"/>
      <c r="E56" s="30">
        <f>E54</f>
        <v>485211131.44000006</v>
      </c>
      <c r="F56" s="30"/>
      <c r="G56" s="30">
        <f>G54</f>
        <v>394201595.4</v>
      </c>
      <c r="H56" s="30"/>
      <c r="I56" s="73">
        <f>I54</f>
        <v>0.5762513212607057</v>
      </c>
      <c r="J56" s="33"/>
      <c r="K56" s="30">
        <f>K54</f>
        <v>177494405.69</v>
      </c>
      <c r="L56" s="30"/>
      <c r="M56" s="30">
        <f>M54</f>
        <v>575472986.2500001</v>
      </c>
      <c r="N56" s="30"/>
      <c r="O56" s="30">
        <f>O54</f>
        <v>467022395.31</v>
      </c>
      <c r="P56" s="30"/>
      <c r="Q56" s="73">
        <f>Q54</f>
        <v>0.8645388017979457</v>
      </c>
      <c r="R56" s="33"/>
      <c r="S56" s="31">
        <f>(K56-C56)/K56</f>
        <v>0.3150809451858167</v>
      </c>
    </row>
    <row r="57" spans="1:19" s="6" customFormat="1" ht="13.5" customHeight="1" thickBot="1">
      <c r="A57" s="47"/>
      <c r="B57" s="45"/>
      <c r="C57" s="56"/>
      <c r="D57" s="9"/>
      <c r="E57" s="9"/>
      <c r="F57" s="9"/>
      <c r="G57" s="9"/>
      <c r="H57" s="9"/>
      <c r="I57" s="57"/>
      <c r="J57" s="66"/>
      <c r="Q57" s="65"/>
      <c r="R57" s="72"/>
      <c r="S57" s="57"/>
    </row>
    <row r="58" spans="1:19" s="6" customFormat="1" ht="13.5" customHeight="1" thickBot="1">
      <c r="A58" s="96" t="s">
        <v>37</v>
      </c>
      <c r="B58" s="97"/>
      <c r="C58" s="91"/>
      <c r="D58" s="92"/>
      <c r="E58" s="92"/>
      <c r="F58" s="92"/>
      <c r="G58" s="92"/>
      <c r="H58" s="92"/>
      <c r="I58" s="93"/>
      <c r="J58" s="95"/>
      <c r="K58" s="90"/>
      <c r="L58" s="90"/>
      <c r="M58" s="90"/>
      <c r="N58" s="90"/>
      <c r="O58" s="90"/>
      <c r="P58" s="90"/>
      <c r="Q58" s="98"/>
      <c r="R58" s="95"/>
      <c r="S58" s="93"/>
    </row>
    <row r="59" spans="1:19" s="6" customFormat="1" ht="13.5" customHeight="1">
      <c r="A59" s="48"/>
      <c r="B59" s="49"/>
      <c r="C59" s="59"/>
      <c r="D59" s="13"/>
      <c r="E59" s="13"/>
      <c r="F59" s="13"/>
      <c r="G59" s="13"/>
      <c r="H59" s="13"/>
      <c r="I59" s="60"/>
      <c r="J59" s="66"/>
      <c r="K59" s="1"/>
      <c r="L59" s="1"/>
      <c r="M59" s="1"/>
      <c r="N59" s="1"/>
      <c r="O59" s="1"/>
      <c r="P59" s="1"/>
      <c r="Q59" s="70"/>
      <c r="R59" s="66"/>
      <c r="S59" s="60"/>
    </row>
    <row r="60" spans="1:19" s="6" customFormat="1" ht="13.5" customHeight="1">
      <c r="A60" s="42" t="s">
        <v>38</v>
      </c>
      <c r="B60" s="45"/>
      <c r="C60" s="56"/>
      <c r="D60" s="9"/>
      <c r="E60" s="9"/>
      <c r="F60" s="9"/>
      <c r="G60" s="9"/>
      <c r="H60" s="9"/>
      <c r="I60" s="57"/>
      <c r="J60" s="66"/>
      <c r="K60" s="1"/>
      <c r="L60" s="1"/>
      <c r="M60" s="1"/>
      <c r="N60" s="1"/>
      <c r="O60" s="1"/>
      <c r="P60" s="1"/>
      <c r="Q60" s="70"/>
      <c r="R60" s="66"/>
      <c r="S60" s="57"/>
    </row>
    <row r="61" spans="1:19" s="6" customFormat="1" ht="13.5" customHeight="1">
      <c r="A61" s="47" t="s">
        <v>19</v>
      </c>
      <c r="B61" s="45"/>
      <c r="C61" s="107">
        <v>14.47</v>
      </c>
      <c r="D61" s="9"/>
      <c r="E61" s="10">
        <v>27564.73</v>
      </c>
      <c r="F61" s="9"/>
      <c r="G61" s="10">
        <v>44960</v>
      </c>
      <c r="H61" s="9"/>
      <c r="I61" s="69">
        <f>C61/$C$67</f>
        <v>6.858932788837808E-08</v>
      </c>
      <c r="J61" s="66"/>
      <c r="K61" s="10">
        <v>51.72</v>
      </c>
      <c r="L61" s="9"/>
      <c r="M61" s="10">
        <v>1855.24</v>
      </c>
      <c r="N61" s="9"/>
      <c r="O61" s="10">
        <v>28394</v>
      </c>
      <c r="P61" s="9"/>
      <c r="Q61" s="69">
        <f>K61/$K$67</f>
        <v>2.5191749934408736E-07</v>
      </c>
      <c r="R61" s="66"/>
      <c r="S61" s="58">
        <v>0</v>
      </c>
    </row>
    <row r="62" spans="1:19" s="6" customFormat="1" ht="13.5" customHeight="1">
      <c r="A62" s="48"/>
      <c r="B62" s="49"/>
      <c r="C62" s="9">
        <f>SUM(C61:C61)</f>
        <v>14.47</v>
      </c>
      <c r="D62" s="9"/>
      <c r="E62" s="9">
        <f>SUM(E61:E61)</f>
        <v>27564.73</v>
      </c>
      <c r="F62" s="9"/>
      <c r="G62" s="9">
        <f>SUM(G61:G61)</f>
        <v>44960</v>
      </c>
      <c r="H62" s="9"/>
      <c r="I62" s="68">
        <f>SUM(I61:I61)</f>
        <v>6.858932788837808E-08</v>
      </c>
      <c r="J62" s="66"/>
      <c r="K62" s="9">
        <f>SUM(K61:K61)</f>
        <v>51.72</v>
      </c>
      <c r="L62" s="9"/>
      <c r="M62" s="9">
        <f>SUM(M61:M61)</f>
        <v>1855.24</v>
      </c>
      <c r="N62" s="9"/>
      <c r="O62" s="9">
        <f>SUM(O61)</f>
        <v>28394</v>
      </c>
      <c r="P62" s="9"/>
      <c r="Q62" s="68">
        <f>SUM(Q61)</f>
        <v>2.5191749934408736E-07</v>
      </c>
      <c r="R62" s="66"/>
      <c r="S62" s="57">
        <v>0</v>
      </c>
    </row>
    <row r="63" spans="1:19" s="1" customFormat="1" ht="13.5" customHeight="1" thickBot="1">
      <c r="A63" s="47"/>
      <c r="B63" s="49"/>
      <c r="C63" s="59"/>
      <c r="D63" s="13"/>
      <c r="E63" s="13"/>
      <c r="F63" s="13"/>
      <c r="G63" s="13"/>
      <c r="H63" s="13"/>
      <c r="I63" s="60"/>
      <c r="J63" s="66"/>
      <c r="Q63" s="70"/>
      <c r="R63" s="66"/>
      <c r="S63" s="60"/>
    </row>
    <row r="64" spans="1:19" ht="13.5" customHeight="1" thickBot="1">
      <c r="A64" s="27" t="s">
        <v>39</v>
      </c>
      <c r="B64" s="28"/>
      <c r="C64" s="29">
        <f>C62</f>
        <v>14.47</v>
      </c>
      <c r="D64" s="74"/>
      <c r="E64" s="30">
        <f>E62</f>
        <v>27564.73</v>
      </c>
      <c r="F64" s="30"/>
      <c r="G64" s="30">
        <f>G62</f>
        <v>44960</v>
      </c>
      <c r="H64" s="74"/>
      <c r="I64" s="73">
        <f>I62</f>
        <v>6.858932788837808E-08</v>
      </c>
      <c r="J64" s="75"/>
      <c r="K64" s="30">
        <f>K62</f>
        <v>51.72</v>
      </c>
      <c r="L64" s="74"/>
      <c r="M64" s="30">
        <f>M62</f>
        <v>1855.24</v>
      </c>
      <c r="N64" s="30"/>
      <c r="O64" s="30">
        <f>O62</f>
        <v>28394</v>
      </c>
      <c r="P64" s="74"/>
      <c r="Q64" s="73">
        <f>Q62</f>
        <v>2.5191749934408736E-07</v>
      </c>
      <c r="R64" s="33"/>
      <c r="S64" s="31">
        <v>0</v>
      </c>
    </row>
    <row r="65" spans="1:19" s="6" customFormat="1" ht="13.5" customHeight="1">
      <c r="A65" s="46"/>
      <c r="B65" s="45"/>
      <c r="C65" s="56"/>
      <c r="D65" s="9"/>
      <c r="E65" s="9"/>
      <c r="F65" s="9"/>
      <c r="G65" s="9"/>
      <c r="H65" s="9"/>
      <c r="I65" s="57"/>
      <c r="J65" s="67"/>
      <c r="Q65" s="65"/>
      <c r="R65" s="72"/>
      <c r="S65" s="57"/>
    </row>
    <row r="66" spans="1:19" ht="13.5" customHeight="1" thickBot="1">
      <c r="A66" s="46"/>
      <c r="B66" s="45"/>
      <c r="C66" s="56"/>
      <c r="D66" s="9"/>
      <c r="E66" s="9"/>
      <c r="F66" s="9"/>
      <c r="G66" s="9"/>
      <c r="H66" s="9"/>
      <c r="I66" s="57"/>
      <c r="J66" s="67"/>
      <c r="K66" s="6"/>
      <c r="L66" s="6"/>
      <c r="M66" s="6"/>
      <c r="N66" s="6"/>
      <c r="O66" s="6"/>
      <c r="P66" s="6"/>
      <c r="Q66" s="65"/>
      <c r="R66" s="72"/>
      <c r="S66" s="57"/>
    </row>
    <row r="67" spans="1:19" s="17" customFormat="1" ht="20.25" thickBot="1">
      <c r="A67" s="34" t="s">
        <v>17</v>
      </c>
      <c r="B67" s="35"/>
      <c r="C67" s="76">
        <f>C41+C56+C64</f>
        <v>210965764.58</v>
      </c>
      <c r="D67" s="77"/>
      <c r="E67" s="77">
        <f>E41+E56+E64</f>
        <v>1406227425.17</v>
      </c>
      <c r="F67" s="77"/>
      <c r="G67" s="77">
        <f>G41+G56+G64</f>
        <v>1177077535.4</v>
      </c>
      <c r="H67" s="77"/>
      <c r="I67" s="78">
        <f>I41+I56+I64</f>
        <v>0.992487205859418</v>
      </c>
      <c r="J67" s="79"/>
      <c r="K67" s="77">
        <f>K41+K56+K64</f>
        <v>205305308.82</v>
      </c>
      <c r="L67" s="77"/>
      <c r="M67" s="77">
        <f>M41+M56+M64</f>
        <v>1354173948.2800004</v>
      </c>
      <c r="N67" s="77"/>
      <c r="O67" s="77">
        <f>O41+O56+O64</f>
        <v>1387330525.23</v>
      </c>
      <c r="P67" s="77"/>
      <c r="Q67" s="78">
        <f>Q41+Q56+Q64</f>
        <v>1</v>
      </c>
      <c r="R67" s="33"/>
      <c r="S67" s="78">
        <f>(K67-C67)/K67</f>
        <v>-0.02757091763741378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2020-05-29T20:32:28Z</cp:lastPrinted>
  <dcterms:created xsi:type="dcterms:W3CDTF">2009-02-19T19:53:26Z</dcterms:created>
  <dcterms:modified xsi:type="dcterms:W3CDTF">2020-05-29T20:33:05Z</dcterms:modified>
  <cp:category/>
  <cp:version/>
  <cp:contentType/>
  <cp:contentStatus/>
</cp:coreProperties>
</file>