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2017'!$A$8:$J$72</definedName>
    <definedName name="A_impresión_IM">#REF!</definedName>
    <definedName name="_xlnm.Print_Area" localSheetId="0">'FEBRERO 2017'!$A$1:$S$65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<sst xmlns="http://schemas.openxmlformats.org/spreadsheetml/2006/main" count="49" uniqueCount="46">
  <si>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</si>
  <si>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</si>
  <si>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</si>
  <si>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</si>
  <si>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</si>
  <si>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</si>
  <si>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</si>
  <si>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</si>
  <si>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</si>
  <si>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</si>
  <si>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</si>
  <si>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</si>
  <si>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</si>
  <si>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</si>
  <si>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</si>
  <si>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</si>
  <si>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</si>
  <si>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</si>
  <si>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</si>
  <si>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</si>
  <si>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</si>
  <si>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</si>
  <si>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</si>
  <si>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</si>
  <si>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</si>
  <si>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</si>
  <si>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</si>
  <si>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</si>
  <si>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</si>
  <si>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</si>
  <si>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</si>
  <si>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</si>
  <si>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</si>
  <si>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</si>
  <si>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</si>
  <si>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</si>
  <si>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</si>
  <si>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</si>
  <si>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</si>
  <si>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</si>
  <si>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</si>
  <si>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</si>
  <si>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ENERO</t>
  </si>
  <si>
    <t>COMPARATIVO MES ENERO DE  2019 VS MES DE ENERO 2020</t>
  </si>
  <si>
    <t>2020 VS 2019</t>
  </si>
  <si>
    <t>PARTICIPACIONES ESTATALES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</si>
</sst>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2019</v>
      </c>
      <c r="D7" s="109"/>
      <c r="E7" s="109"/>
      <c r="F7" s="109"/>
      <c r="G7" s="109"/>
      <c r="H7" s="109"/>
      <c r="I7" s="110"/>
      <c r="J7" s="61"/>
      <c r="K7" s="109">
        <v>2020</v>
      </c>
      <c r="L7" s="109"/>
      <c r="M7" s="109"/>
      <c r="N7" s="109"/>
      <c r="O7" s="109"/>
      <c r="P7" s="109"/>
      <c r="Q7" s="110"/>
      <c r="R7" s="71"/>
      <c r="S7" s="100" t="str">
        <f>C9</f>
        <v>ENERO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42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ENERO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44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93153244.01</v>
      </c>
      <c r="D13" s="9"/>
      <c r="E13" s="9">
        <v>93153244.01</v>
      </c>
      <c r="F13" s="9"/>
      <c r="G13" s="9"/>
      <c r="H13" s="9"/>
      <c r="I13" s="68">
        <f>C13/$C$65</f>
        <v>0.12948728754501942</v>
      </c>
      <c r="J13" s="67"/>
      <c r="K13" s="9">
        <v>30854721.84</v>
      </c>
      <c r="L13" s="9"/>
      <c r="M13" s="9">
        <v>30854721.84</v>
      </c>
      <c r="N13" s="9"/>
      <c r="O13" s="9">
        <v>85007424.48</v>
      </c>
      <c r="P13" s="9"/>
      <c r="Q13" s="68">
        <f>K13/$K$65</f>
        <v>0.049058762336167884</v>
      </c>
      <c r="R13" s="72"/>
      <c r="S13" s="57">
        <f>(K13-C13)/K13</f>
        <v>-2.0190920045578347</v>
      </c>
    </row>
    <row r="14" spans="1:19" ht="13.5" customHeight="1">
      <c r="A14" s="44" t="s">
        <v>6</v>
      </c>
      <c r="B14" s="45"/>
      <c r="C14" s="9">
        <v>492147478.1</v>
      </c>
      <c r="D14" s="9"/>
      <c r="E14" s="9">
        <f>C14</f>
        <v>492147478.1</v>
      </c>
      <c r="F14" s="9"/>
      <c r="G14" s="9"/>
      <c r="H14" s="9"/>
      <c r="I14" s="68">
        <f>C14/$C$65</f>
        <v>0.6841075980612095</v>
      </c>
      <c r="J14" s="67"/>
      <c r="K14" s="9">
        <v>476989270.2</v>
      </c>
      <c r="L14" s="9"/>
      <c r="M14" s="9">
        <f>K14</f>
        <v>476989270.2</v>
      </c>
      <c r="N14" s="9"/>
      <c r="O14" s="9">
        <v>481435000</v>
      </c>
      <c r="P14" s="9"/>
      <c r="Q14" s="68">
        <f>K14/$K$65</f>
        <v>0.7584091460940542</v>
      </c>
      <c r="R14" s="72"/>
      <c r="S14" s="57">
        <f>(K14-C14)/K14</f>
        <v>-0.031778928472844366</v>
      </c>
    </row>
    <row r="15" spans="1:19" ht="13.5" customHeight="1">
      <c r="A15" s="44" t="s">
        <v>7</v>
      </c>
      <c r="B15" s="45"/>
      <c r="C15" s="9">
        <v>131039.94</v>
      </c>
      <c r="D15" s="9"/>
      <c r="E15" s="9">
        <f>C15</f>
        <v>131039.94</v>
      </c>
      <c r="F15" s="9"/>
      <c r="G15" s="9"/>
      <c r="H15" s="9"/>
      <c r="I15" s="99">
        <f>C15/$C$65</f>
        <v>0.00018215153504305847</v>
      </c>
      <c r="J15" s="67"/>
      <c r="K15" s="9">
        <v>155393.29</v>
      </c>
      <c r="L15" s="9"/>
      <c r="M15" s="9">
        <f>K15</f>
        <v>155393.29</v>
      </c>
      <c r="N15" s="9"/>
      <c r="O15" s="9">
        <v>139987</v>
      </c>
      <c r="P15" s="9"/>
      <c r="Q15" s="99">
        <f>K15/$K$65</f>
        <v>0.00024707409524795163</v>
      </c>
      <c r="R15" s="72"/>
      <c r="S15" s="57">
        <f>(K15-C15)/K15</f>
        <v>0.1567207309916664</v>
      </c>
    </row>
    <row r="16" spans="1:19" ht="13.5" customHeight="1">
      <c r="A16" s="44" t="s">
        <v>41</v>
      </c>
      <c r="B16" s="45"/>
      <c r="C16" s="9">
        <v>33818.13</v>
      </c>
      <c r="D16" s="9"/>
      <c r="E16" s="9">
        <f>C16</f>
        <v>33818.13</v>
      </c>
      <c r="F16" s="9"/>
      <c r="G16" s="9"/>
      <c r="H16" s="9"/>
      <c r="I16" s="99">
        <f>C16/$C$65</f>
        <v>4.700875390957678E-05</v>
      </c>
      <c r="J16" s="67"/>
      <c r="K16" s="9">
        <v>283.92</v>
      </c>
      <c r="L16" s="9"/>
      <c r="M16" s="9">
        <f>K16</f>
        <v>283.92</v>
      </c>
      <c r="N16" s="9"/>
      <c r="O16" s="9"/>
      <c r="P16" s="9"/>
      <c r="Q16" s="99">
        <f>K16/$K$65</f>
        <v>4.5143054196740693E-07</v>
      </c>
      <c r="R16" s="72"/>
      <c r="S16" s="57">
        <f>(K16-C16)/K16</f>
        <v>-118.11147506339813</v>
      </c>
    </row>
    <row r="17" spans="1:19" ht="13.5" customHeight="1">
      <c r="A17" s="39"/>
      <c r="B17" s="45"/>
      <c r="C17" s="101">
        <f>SUM(C13:C16)</f>
        <v>585465580.1800001</v>
      </c>
      <c r="D17" s="12"/>
      <c r="E17" s="102">
        <f>SUM(E13:E16)</f>
        <v>585465580.1800001</v>
      </c>
      <c r="F17" s="9"/>
      <c r="G17" s="102"/>
      <c r="H17" s="9"/>
      <c r="I17" s="68">
        <f>SUM(I13:I16)</f>
        <v>0.8138240458951816</v>
      </c>
      <c r="J17" s="67"/>
      <c r="K17" s="102">
        <f>SUM(K13:K16)</f>
        <v>507999669.25</v>
      </c>
      <c r="L17" s="12"/>
      <c r="M17" s="102">
        <f>SUM(M13:M16)</f>
        <v>507999669.25</v>
      </c>
      <c r="N17" s="9"/>
      <c r="O17" s="102">
        <f>SUM(O13:O16)</f>
        <v>566582411.48</v>
      </c>
      <c r="P17" s="9"/>
      <c r="Q17" s="103">
        <f>SUM(Q13:Q16)</f>
        <v>0.807715433956012</v>
      </c>
      <c r="R17" s="72"/>
      <c r="S17" s="104">
        <f>(K17-C17)/K17</f>
        <v>-0.15249204993453855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362919.85</v>
      </c>
      <c r="D20" s="9"/>
      <c r="E20" s="9">
        <f>C20</f>
        <v>362919.85</v>
      </c>
      <c r="F20" s="9"/>
      <c r="G20" s="9"/>
      <c r="H20" s="9"/>
      <c r="I20" s="68">
        <f>C20/$C$65</f>
        <v>0.0005044752597955747</v>
      </c>
      <c r="J20" s="67"/>
      <c r="K20" s="9">
        <v>0</v>
      </c>
      <c r="L20" s="9"/>
      <c r="M20" s="9">
        <f>K20</f>
        <v>0</v>
      </c>
      <c r="N20" s="9"/>
      <c r="O20" s="9">
        <v>0</v>
      </c>
      <c r="P20" s="9"/>
      <c r="Q20" s="68">
        <f>K20/$K$65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0</v>
      </c>
      <c r="D21" s="9"/>
      <c r="E21" s="9">
        <v>0</v>
      </c>
      <c r="F21" s="9"/>
      <c r="G21" s="9"/>
      <c r="H21" s="9"/>
      <c r="I21" s="68">
        <f>C21/$C$65</f>
        <v>0</v>
      </c>
      <c r="J21" s="67"/>
      <c r="K21" s="9">
        <v>1100432.89</v>
      </c>
      <c r="L21" s="9"/>
      <c r="M21" s="9">
        <f>K21</f>
        <v>1100432.89</v>
      </c>
      <c r="N21" s="9"/>
      <c r="O21" s="9">
        <v>2777685</v>
      </c>
      <c r="P21" s="9"/>
      <c r="Q21" s="68">
        <f>K21/$K$65</f>
        <v>0.0017496795432919829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4256011.66</v>
      </c>
      <c r="D22" s="9"/>
      <c r="E22" s="9">
        <f>C22</f>
        <v>4256011.66</v>
      </c>
      <c r="F22" s="9"/>
      <c r="G22" s="9"/>
      <c r="H22" s="9"/>
      <c r="I22" s="68">
        <f>C22/$C$65</f>
        <v>0.005916051678825215</v>
      </c>
      <c r="J22" s="67"/>
      <c r="K22" s="9">
        <v>4247953.96</v>
      </c>
      <c r="L22" s="9"/>
      <c r="M22" s="9">
        <f>K22</f>
        <v>4247953.96</v>
      </c>
      <c r="N22" s="9"/>
      <c r="O22" s="9">
        <v>3268918</v>
      </c>
      <c r="P22" s="9"/>
      <c r="Q22" s="68">
        <f>K22/$K$65</f>
        <v>0.006754213012170302</v>
      </c>
      <c r="R22" s="72"/>
      <c r="S22" s="57">
        <f>(K22-C22)/K22</f>
        <v>-0.001896842591956949</v>
      </c>
    </row>
    <row r="23" spans="1:19" s="6" customFormat="1" ht="13.5" customHeight="1">
      <c r="A23" s="46" t="s">
        <v>9</v>
      </c>
      <c r="B23" s="45"/>
      <c r="C23" s="9">
        <v>2293044.53</v>
      </c>
      <c r="D23" s="9"/>
      <c r="E23" s="9">
        <f>C23</f>
        <v>2293044.53</v>
      </c>
      <c r="F23" s="9"/>
      <c r="G23" s="9"/>
      <c r="H23" s="9"/>
      <c r="I23" s="68">
        <f>C23/$C$65</f>
        <v>0.003187437212361273</v>
      </c>
      <c r="J23" s="67"/>
      <c r="K23" s="9">
        <v>2907886</v>
      </c>
      <c r="L23" s="9"/>
      <c r="M23" s="9">
        <f>K23</f>
        <v>2907886</v>
      </c>
      <c r="N23" s="9"/>
      <c r="O23" s="9">
        <v>2361945</v>
      </c>
      <c r="P23" s="9"/>
      <c r="Q23" s="68">
        <f>K23/$K$65</f>
        <v>0.004623515613410238</v>
      </c>
      <c r="R23" s="72"/>
      <c r="S23" s="57">
        <f>(K23-C23)/K23</f>
        <v>0.2114393308403425</v>
      </c>
    </row>
    <row r="24" spans="1:19" s="6" customFormat="1" ht="13.5" customHeight="1">
      <c r="A24" s="47" t="s">
        <v>21</v>
      </c>
      <c r="B24" s="45"/>
      <c r="C24" s="9">
        <v>3089074.49</v>
      </c>
      <c r="D24" s="9"/>
      <c r="E24" s="9">
        <f>C24</f>
        <v>3089074.49</v>
      </c>
      <c r="F24" s="9"/>
      <c r="G24" s="9"/>
      <c r="H24" s="9"/>
      <c r="I24" s="68">
        <f>C24/$C$65</f>
        <v>0.004293955417072482</v>
      </c>
      <c r="J24" s="67"/>
      <c r="K24" s="9">
        <v>3695702.76</v>
      </c>
      <c r="L24" s="9"/>
      <c r="M24" s="9">
        <f>K24</f>
        <v>3695702.76</v>
      </c>
      <c r="N24" s="9"/>
      <c r="O24" s="9">
        <v>3178178</v>
      </c>
      <c r="P24" s="9"/>
      <c r="Q24" s="68">
        <f>K24/$K$65</f>
        <v>0.0058761379962568375</v>
      </c>
      <c r="R24" s="72"/>
      <c r="S24" s="57">
        <f>(K24-C24)/K24</f>
        <v>0.16414422625265448</v>
      </c>
    </row>
    <row r="25" spans="1:19" s="6" customFormat="1" ht="13.5" customHeight="1">
      <c r="A25" s="44" t="s">
        <v>23</v>
      </c>
      <c r="B25" s="45"/>
      <c r="C25" s="9">
        <v>-277.59</v>
      </c>
      <c r="D25" s="9"/>
      <c r="E25" s="9">
        <f>C25</f>
        <v>-277.59</v>
      </c>
      <c r="F25" s="9"/>
      <c r="G25" s="9"/>
      <c r="H25" s="9"/>
      <c r="I25" s="68">
        <f>C25/$C$65</f>
        <v>-3.858628492397249E-07</v>
      </c>
      <c r="J25" s="67"/>
      <c r="K25" s="9">
        <v>0</v>
      </c>
      <c r="L25" s="9"/>
      <c r="M25" s="9">
        <f>K25</f>
        <v>0</v>
      </c>
      <c r="N25" s="9"/>
      <c r="O25" s="9">
        <v>0</v>
      </c>
      <c r="P25" s="9"/>
      <c r="Q25" s="68">
        <f>K25/$K$65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10000772.94</v>
      </c>
      <c r="D26" s="9"/>
      <c r="E26" s="102">
        <f>SUM(E20:E25)</f>
        <v>10000772.94</v>
      </c>
      <c r="F26" s="9"/>
      <c r="G26" s="102"/>
      <c r="H26" s="9"/>
      <c r="I26" s="103">
        <f>SUM(I20:I25)</f>
        <v>0.013901533705205306</v>
      </c>
      <c r="J26" s="67"/>
      <c r="K26" s="102">
        <f>SUM(K20:K25)</f>
        <v>11951975.61</v>
      </c>
      <c r="L26" s="9"/>
      <c r="M26" s="102">
        <f>SUM(M20:M25)</f>
        <v>11951975.61</v>
      </c>
      <c r="N26" s="9"/>
      <c r="O26" s="102">
        <f>SUM(O20:O25)</f>
        <v>11586726</v>
      </c>
      <c r="P26" s="9"/>
      <c r="Q26" s="103">
        <f>SUM(Q20:Q25)</f>
        <v>0.01900354616512936</v>
      </c>
      <c r="R26" s="72"/>
      <c r="S26" s="104">
        <f>(K26-C26)/K26</f>
        <v>0.16325356858722706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962555.3</v>
      </c>
      <c r="D29" s="9"/>
      <c r="E29" s="9">
        <f>C29</f>
        <v>962555.3</v>
      </c>
      <c r="F29" s="9"/>
      <c r="G29" s="9"/>
      <c r="H29" s="9"/>
      <c r="I29" s="68">
        <f>C29/$C$65</f>
        <v>0.0013379960755387377</v>
      </c>
      <c r="J29" s="67"/>
      <c r="K29" s="9">
        <v>532725.01</v>
      </c>
      <c r="L29" s="9"/>
      <c r="M29" s="9">
        <f>K29</f>
        <v>532725.01</v>
      </c>
      <c r="N29" s="9"/>
      <c r="O29" s="9">
        <v>1186106</v>
      </c>
      <c r="P29" s="9"/>
      <c r="Q29" s="68">
        <f>K29/$K$65</f>
        <v>0.0008470285291064111</v>
      </c>
      <c r="R29" s="72"/>
      <c r="S29" s="57">
        <f>(K29-C29)/K29</f>
        <v>-0.8068520942915746</v>
      </c>
    </row>
    <row r="30" spans="1:19" ht="13.5" customHeight="1">
      <c r="A30" s="44" t="s">
        <v>11</v>
      </c>
      <c r="B30" s="45"/>
      <c r="C30" s="9">
        <v>7588396.82</v>
      </c>
      <c r="D30" s="9"/>
      <c r="E30" s="9">
        <f>C30</f>
        <v>7588396.82</v>
      </c>
      <c r="F30" s="9"/>
      <c r="G30" s="9"/>
      <c r="H30" s="9"/>
      <c r="I30" s="68">
        <f>C30/$C$65</f>
        <v>0.010548220102045707</v>
      </c>
      <c r="J30" s="67"/>
      <c r="K30" s="9">
        <v>10634526.68</v>
      </c>
      <c r="L30" s="9"/>
      <c r="M30" s="9">
        <f>K30</f>
        <v>10634526.68</v>
      </c>
      <c r="N30" s="9"/>
      <c r="O30" s="9">
        <v>7816049</v>
      </c>
      <c r="P30" s="9"/>
      <c r="Q30" s="68">
        <f>K30/$K$65</f>
        <v>0.016908812844178812</v>
      </c>
      <c r="R30" s="72"/>
      <c r="S30" s="57">
        <f>(K30-C30)/K30</f>
        <v>0.28643774675263683</v>
      </c>
    </row>
    <row r="31" spans="1:19" ht="13.5" customHeight="1">
      <c r="A31" s="44" t="s">
        <v>12</v>
      </c>
      <c r="B31" s="45"/>
      <c r="C31" s="10">
        <v>527122.01</v>
      </c>
      <c r="D31" s="9"/>
      <c r="E31" s="10">
        <f>C31</f>
        <v>527122.01</v>
      </c>
      <c r="F31" s="9"/>
      <c r="G31" s="10"/>
      <c r="H31" s="9"/>
      <c r="I31" s="69">
        <f>C31/$C$65</f>
        <v>0.0007327238037233718</v>
      </c>
      <c r="J31" s="67"/>
      <c r="K31" s="10">
        <v>595415.02</v>
      </c>
      <c r="L31" s="9"/>
      <c r="M31" s="10">
        <f>K31</f>
        <v>595415.02</v>
      </c>
      <c r="N31" s="9"/>
      <c r="O31" s="10">
        <v>745927</v>
      </c>
      <c r="P31" s="9"/>
      <c r="Q31" s="69">
        <f>K31/$K$65</f>
        <v>0.0009467051464290448</v>
      </c>
      <c r="R31" s="72"/>
      <c r="S31" s="58">
        <f>(K31-C31)/K31</f>
        <v>0.11469816465160722</v>
      </c>
    </row>
    <row r="32" spans="1:19" s="6" customFormat="1" ht="13.5" customHeight="1">
      <c r="A32" s="46"/>
      <c r="B32" s="45"/>
      <c r="C32" s="9">
        <f>SUM(C29:D31)</f>
        <v>9078074.13</v>
      </c>
      <c r="D32" s="9"/>
      <c r="E32" s="9">
        <f>SUM(E29:E31)</f>
        <v>9078074.13</v>
      </c>
      <c r="F32" s="9"/>
      <c r="G32" s="9"/>
      <c r="H32" s="9"/>
      <c r="I32" s="68">
        <f>SUM(I29:I31)</f>
        <v>0.012618939981307817</v>
      </c>
      <c r="J32" s="67"/>
      <c r="K32" s="9">
        <f>SUM(K29:L31)</f>
        <v>11762666.709999999</v>
      </c>
      <c r="L32" s="9"/>
      <c r="M32" s="9">
        <f>SUM(M29:M31)</f>
        <v>11762666.709999999</v>
      </c>
      <c r="N32" s="9"/>
      <c r="O32" s="9">
        <f>SUM(O29:O31)</f>
        <v>9748082</v>
      </c>
      <c r="P32" s="9"/>
      <c r="Q32" s="68">
        <f>SUM(Q29:Q31)</f>
        <v>0.01870254651971427</v>
      </c>
      <c r="R32" s="72"/>
      <c r="S32" s="57">
        <f>(K32-C32)/K32</f>
        <v>0.22822992831359398</v>
      </c>
    </row>
    <row r="33" spans="1:19" ht="13.5" customHeight="1">
      <c r="A33" s="39"/>
      <c r="B33" s="40"/>
      <c r="C33" s="6"/>
      <c r="D33" s="6"/>
      <c r="E33" s="6"/>
      <c r="F33" s="6"/>
      <c r="G33" s="6"/>
      <c r="H33" s="12"/>
      <c r="I33" s="55"/>
      <c r="J33" s="67"/>
      <c r="K33" s="6"/>
      <c r="L33" s="6"/>
      <c r="M33" s="6"/>
      <c r="N33" s="6"/>
      <c r="O33" s="6"/>
      <c r="P33" s="6"/>
      <c r="Q33" s="65"/>
      <c r="R33" s="72"/>
      <c r="S33" s="55"/>
    </row>
    <row r="34" spans="1:19" ht="13.5" customHeight="1">
      <c r="A34" s="42" t="s">
        <v>27</v>
      </c>
      <c r="B34" s="45"/>
      <c r="C34" s="6"/>
      <c r="D34" s="6"/>
      <c r="E34" s="6"/>
      <c r="F34" s="6"/>
      <c r="G34" s="6"/>
      <c r="H34" s="9"/>
      <c r="I34" s="57"/>
      <c r="J34" s="67"/>
      <c r="K34" s="6"/>
      <c r="L34" s="6"/>
      <c r="M34" s="6"/>
      <c r="N34" s="6"/>
      <c r="O34" s="6"/>
      <c r="P34" s="6"/>
      <c r="Q34" s="65"/>
      <c r="R34" s="72"/>
      <c r="S34" s="57"/>
    </row>
    <row r="35" spans="1:19" ht="13.5" customHeight="1">
      <c r="A35" s="44" t="s">
        <v>22</v>
      </c>
      <c r="B35" s="45"/>
      <c r="C35" s="9">
        <v>3131235.33</v>
      </c>
      <c r="D35" s="9"/>
      <c r="E35" s="9">
        <f>C35</f>
        <v>3131235.33</v>
      </c>
      <c r="F35" s="9"/>
      <c r="G35" s="9"/>
      <c r="H35" s="9"/>
      <c r="I35" s="68">
        <f>C35/$C$65</f>
        <v>0.004352560921048634</v>
      </c>
      <c r="J35" s="67"/>
      <c r="K35" s="9">
        <v>2857346.8</v>
      </c>
      <c r="L35" s="9"/>
      <c r="M35" s="9">
        <f>K35</f>
        <v>2857346.8</v>
      </c>
      <c r="N35" s="9"/>
      <c r="O35" s="9">
        <v>5810178</v>
      </c>
      <c r="P35" s="9"/>
      <c r="Q35" s="68">
        <f>K35/$K$65</f>
        <v>0.004543158687351492</v>
      </c>
      <c r="R35" s="72"/>
      <c r="S35" s="57">
        <f>(K35-C35)/K35</f>
        <v>-0.09585414343124198</v>
      </c>
    </row>
    <row r="36" spans="1:19" ht="13.5" customHeight="1">
      <c r="A36" s="44" t="s">
        <v>13</v>
      </c>
      <c r="B36" s="45"/>
      <c r="C36" s="9">
        <v>18427.5</v>
      </c>
      <c r="D36" s="9"/>
      <c r="E36" s="9">
        <f>C36</f>
        <v>18427.5</v>
      </c>
      <c r="F36" s="9"/>
      <c r="G36" s="9"/>
      <c r="H36" s="9"/>
      <c r="I36" s="68">
        <f>C36/$C$65</f>
        <v>2.5615071343942616E-05</v>
      </c>
      <c r="J36" s="67"/>
      <c r="K36" s="9">
        <v>24314.92</v>
      </c>
      <c r="L36" s="9"/>
      <c r="M36" s="9">
        <f>K36</f>
        <v>24314.92</v>
      </c>
      <c r="N36" s="9"/>
      <c r="O36" s="9">
        <v>19349</v>
      </c>
      <c r="P36" s="9"/>
      <c r="Q36" s="68">
        <f>K36/$K$65</f>
        <v>3.866052942199965E-05</v>
      </c>
      <c r="R36" s="72"/>
      <c r="S36" s="57">
        <f>(K36-C36)/K36</f>
        <v>0.2421319913863586</v>
      </c>
    </row>
    <row r="37" spans="1:19" ht="13.5" customHeight="1">
      <c r="A37" s="44" t="s">
        <v>14</v>
      </c>
      <c r="B37" s="45"/>
      <c r="C37" s="9">
        <v>824135.8</v>
      </c>
      <c r="D37" s="9"/>
      <c r="E37" s="9">
        <f>C37</f>
        <v>824135.8</v>
      </c>
      <c r="F37" s="9"/>
      <c r="G37" s="9"/>
      <c r="H37" s="9"/>
      <c r="I37" s="99">
        <f>C37/$C$65</f>
        <v>0.001145586613164956</v>
      </c>
      <c r="J37" s="67"/>
      <c r="K37" s="9">
        <v>1007763.89</v>
      </c>
      <c r="L37" s="9"/>
      <c r="M37" s="9">
        <f>K37</f>
        <v>1007763.89</v>
      </c>
      <c r="N37" s="9"/>
      <c r="O37" s="9">
        <v>1302630</v>
      </c>
      <c r="P37" s="9"/>
      <c r="Q37" s="68">
        <f>K37/$K$65</f>
        <v>0.0016023365702940342</v>
      </c>
      <c r="R37" s="72"/>
      <c r="S37" s="57">
        <f>(K37-C37)/K37</f>
        <v>0.1822134051657675</v>
      </c>
    </row>
    <row r="38" spans="1:19" ht="13.5" customHeight="1">
      <c r="A38" s="44"/>
      <c r="B38" s="45"/>
      <c r="C38" s="102">
        <f>SUM(C35:C37)</f>
        <v>3973798.63</v>
      </c>
      <c r="D38" s="9"/>
      <c r="E38" s="102">
        <f>SUM(E35:E37)</f>
        <v>3973798.63</v>
      </c>
      <c r="F38" s="9"/>
      <c r="G38" s="102"/>
      <c r="H38" s="9"/>
      <c r="I38" s="103">
        <f>SUM(I35:I37)</f>
        <v>0.005523762605557533</v>
      </c>
      <c r="J38" s="67"/>
      <c r="K38" s="102">
        <f>SUM(K35:K37)</f>
        <v>3889425.61</v>
      </c>
      <c r="L38" s="9"/>
      <c r="M38" s="102">
        <f>SUM(M35:M37)</f>
        <v>3889425.61</v>
      </c>
      <c r="N38" s="9"/>
      <c r="O38" s="102">
        <f>SUM(O35:O37)</f>
        <v>7132157</v>
      </c>
      <c r="P38" s="9"/>
      <c r="Q38" s="103">
        <f>SUM(Q35:Q37)</f>
        <v>0.006184155787067526</v>
      </c>
      <c r="R38" s="72"/>
      <c r="S38" s="104">
        <f>(K38-C38)/K38</f>
        <v>-0.021692925501151317</v>
      </c>
    </row>
    <row r="39" spans="1:19" ht="13.5" customHeight="1" thickBot="1">
      <c r="A39" s="105"/>
      <c r="B39" s="106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s="1" customFormat="1" ht="13.5" customHeight="1" thickBot="1">
      <c r="A40" s="80" t="s">
        <v>18</v>
      </c>
      <c r="B40" s="28"/>
      <c r="C40" s="29">
        <f>C17+C26+C32+C38</f>
        <v>608518225.8800001</v>
      </c>
      <c r="D40" s="30"/>
      <c r="E40" s="30">
        <f>ROUNDUP(E17+E26+E32+E38,0)</f>
        <v>608518226</v>
      </c>
      <c r="F40" s="30"/>
      <c r="G40" s="30">
        <f>G17+G26+G32+G38</f>
        <v>0</v>
      </c>
      <c r="H40" s="30"/>
      <c r="I40" s="73">
        <f>I17+I26+I32+I38</f>
        <v>0.8458682821872523</v>
      </c>
      <c r="J40" s="32"/>
      <c r="K40" s="30">
        <f>K17+K26+K32+K38</f>
        <v>535603737.18</v>
      </c>
      <c r="L40" s="30"/>
      <c r="M40" s="30">
        <f>M17+M26+M32+M38</f>
        <v>535603737.18</v>
      </c>
      <c r="N40" s="30"/>
      <c r="O40" s="30">
        <f>O38</f>
        <v>7132157</v>
      </c>
      <c r="P40" s="30"/>
      <c r="Q40" s="73">
        <f>Q17+Q26+Q32+Q38</f>
        <v>0.8516056824279231</v>
      </c>
      <c r="R40" s="33"/>
      <c r="S40" s="31">
        <f>(K40-C40)/K40</f>
        <v>-0.13613513804795538</v>
      </c>
    </row>
    <row r="41" spans="1:19" s="6" customFormat="1" ht="13.5" customHeight="1" thickBot="1">
      <c r="A41" s="46"/>
      <c r="B41" s="45"/>
      <c r="C41" s="56"/>
      <c r="D41" s="9"/>
      <c r="E41" s="9"/>
      <c r="F41" s="9"/>
      <c r="G41" s="9"/>
      <c r="H41" s="9"/>
      <c r="I41" s="57"/>
      <c r="J41" s="67"/>
      <c r="Q41" s="65"/>
      <c r="R41" s="72"/>
      <c r="S41" s="57"/>
    </row>
    <row r="42" spans="1:19" s="6" customFormat="1" ht="36" customHeight="1" thickBot="1">
      <c r="A42" s="89" t="s">
        <v>29</v>
      </c>
      <c r="B42" s="90"/>
      <c r="C42" s="91"/>
      <c r="D42" s="92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2"/>
      <c r="P42" s="92"/>
      <c r="Q42" s="93"/>
      <c r="R42" s="95"/>
      <c r="S42" s="93"/>
    </row>
    <row r="43" spans="1:19" s="6" customFormat="1" ht="13.5" customHeight="1">
      <c r="A43" s="46"/>
      <c r="B43" s="45"/>
      <c r="C43" s="56"/>
      <c r="D43" s="9"/>
      <c r="E43" s="9"/>
      <c r="F43" s="9"/>
      <c r="G43" s="9"/>
      <c r="H43" s="9"/>
      <c r="I43" s="57"/>
      <c r="J43" s="67"/>
      <c r="Q43" s="65"/>
      <c r="R43" s="72"/>
      <c r="S43" s="57"/>
    </row>
    <row r="44" spans="1:19" ht="13.5" customHeight="1">
      <c r="A44" s="42" t="s">
        <v>15</v>
      </c>
      <c r="B44" s="45"/>
      <c r="C44" s="56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ht="13.5" customHeight="1">
      <c r="A45" s="47" t="s">
        <v>32</v>
      </c>
      <c r="B45" s="45"/>
      <c r="C45" s="9">
        <v>63499605.54</v>
      </c>
      <c r="D45" s="9"/>
      <c r="E45" s="9">
        <f aca="true" t="shared" si="0" ref="E45:E51">C45</f>
        <v>63499605.54</v>
      </c>
      <c r="F45" s="9"/>
      <c r="G45" s="9"/>
      <c r="H45" s="9"/>
      <c r="I45" s="68">
        <f>C45/$C$65</f>
        <v>0.08826736813020289</v>
      </c>
      <c r="J45" s="67"/>
      <c r="K45" s="9">
        <v>86094315.97</v>
      </c>
      <c r="L45" s="9"/>
      <c r="M45" s="9">
        <f aca="true" t="shared" si="1" ref="M45:M51">K45</f>
        <v>86094315.97</v>
      </c>
      <c r="N45" s="9"/>
      <c r="O45" s="9">
        <v>67702007.17</v>
      </c>
      <c r="P45" s="9"/>
      <c r="Q45" s="68">
        <f>K45/$K$65</f>
        <v>0.1368892776791007</v>
      </c>
      <c r="R45" s="72"/>
      <c r="S45" s="57">
        <f aca="true" t="shared" si="2" ref="S45:S52">(K45-C45)/K45</f>
        <v>0.2624413722953934</v>
      </c>
    </row>
    <row r="46" spans="1:19" ht="13.5" customHeight="1">
      <c r="A46" s="47" t="s">
        <v>33</v>
      </c>
      <c r="B46" s="45"/>
      <c r="C46" s="9">
        <v>20047018.39</v>
      </c>
      <c r="D46" s="9"/>
      <c r="E46" s="9">
        <f t="shared" si="0"/>
        <v>20047018.39</v>
      </c>
      <c r="F46" s="9"/>
      <c r="G46" s="9"/>
      <c r="H46" s="9"/>
      <c r="I46" s="68">
        <f>C46/$C$65</f>
        <v>0.027866276287786172</v>
      </c>
      <c r="J46" s="67"/>
      <c r="K46" s="9">
        <v>0</v>
      </c>
      <c r="L46" s="9"/>
      <c r="M46" s="9">
        <f t="shared" si="1"/>
        <v>0</v>
      </c>
      <c r="N46" s="9"/>
      <c r="O46" s="9">
        <v>22606213.65</v>
      </c>
      <c r="P46" s="9"/>
      <c r="Q46" s="68">
        <f>K46/$K$65</f>
        <v>0</v>
      </c>
      <c r="R46" s="72"/>
      <c r="S46" s="57">
        <v>0</v>
      </c>
    </row>
    <row r="47" spans="1:19" ht="13.5" customHeight="1">
      <c r="A47" s="47" t="s">
        <v>34</v>
      </c>
      <c r="B47" s="45"/>
      <c r="C47" s="9">
        <v>577669.07</v>
      </c>
      <c r="D47" s="9"/>
      <c r="E47" s="9">
        <f t="shared" si="0"/>
        <v>577669.07</v>
      </c>
      <c r="F47" s="9"/>
      <c r="G47" s="9"/>
      <c r="H47" s="9"/>
      <c r="I47" s="68">
        <f>C47/$C$65</f>
        <v>0.0008029865386644406</v>
      </c>
      <c r="J47" s="67"/>
      <c r="K47" s="9">
        <v>0</v>
      </c>
      <c r="L47" s="9"/>
      <c r="M47" s="9">
        <f t="shared" si="1"/>
        <v>0</v>
      </c>
      <c r="N47" s="9"/>
      <c r="O47" s="9">
        <v>397337.03</v>
      </c>
      <c r="P47" s="9"/>
      <c r="Q47" s="68">
        <f>K47/$K$65</f>
        <v>0</v>
      </c>
      <c r="R47" s="72"/>
      <c r="S47" s="57">
        <v>0</v>
      </c>
    </row>
    <row r="48" spans="1:19" ht="13.5" customHeight="1">
      <c r="A48" s="47" t="s">
        <v>40</v>
      </c>
      <c r="B48" s="45"/>
      <c r="C48" s="9">
        <v>19071409.67</v>
      </c>
      <c r="D48" s="9"/>
      <c r="E48" s="9">
        <f>C48</f>
        <v>19071409.67</v>
      </c>
      <c r="F48" s="9"/>
      <c r="G48" s="9"/>
      <c r="H48" s="9"/>
      <c r="I48" s="68">
        <f>C48/$C$65</f>
        <v>0.026510135358925907</v>
      </c>
      <c r="J48" s="67"/>
      <c r="K48" s="9">
        <v>0</v>
      </c>
      <c r="L48" s="9"/>
      <c r="M48" s="9">
        <f t="shared" si="1"/>
        <v>0</v>
      </c>
      <c r="N48" s="9"/>
      <c r="O48" s="9">
        <v>11563642.29</v>
      </c>
      <c r="P48" s="9"/>
      <c r="Q48" s="68">
        <f>K48/$K$65</f>
        <v>0</v>
      </c>
      <c r="R48" s="72"/>
      <c r="S48" s="57">
        <v>0</v>
      </c>
    </row>
    <row r="49" spans="1:19" ht="13.5" customHeight="1">
      <c r="A49" s="47" t="s">
        <v>45</v>
      </c>
      <c r="B49" s="45"/>
      <c r="C49" s="9">
        <v>0</v>
      </c>
      <c r="D49" s="9"/>
      <c r="E49" s="9">
        <f t="shared" si="0"/>
        <v>0</v>
      </c>
      <c r="F49" s="9"/>
      <c r="G49" s="9"/>
      <c r="H49" s="9"/>
      <c r="I49" s="68">
        <f>C49/$C$65</f>
        <v>0</v>
      </c>
      <c r="J49" s="67"/>
      <c r="K49" s="9">
        <v>6197862.06</v>
      </c>
      <c r="L49" s="9"/>
      <c r="M49" s="9">
        <f t="shared" si="1"/>
        <v>6197862.06</v>
      </c>
      <c r="N49" s="9"/>
      <c r="O49" s="9">
        <v>0</v>
      </c>
      <c r="P49" s="9"/>
      <c r="Q49" s="68">
        <f>K49/$K$65</f>
        <v>0.009854551383435576</v>
      </c>
      <c r="R49" s="72"/>
      <c r="S49" s="57">
        <f t="shared" si="2"/>
        <v>1</v>
      </c>
    </row>
    <row r="50" spans="1:19" ht="13.5" customHeight="1">
      <c r="A50" s="47" t="s">
        <v>35</v>
      </c>
      <c r="B50" s="45"/>
      <c r="C50" s="9">
        <v>581668.11</v>
      </c>
      <c r="D50" s="9">
        <v>9485.48</v>
      </c>
      <c r="E50" s="9">
        <f t="shared" si="0"/>
        <v>581668.11</v>
      </c>
      <c r="F50" s="9"/>
      <c r="G50" s="9"/>
      <c r="H50" s="9"/>
      <c r="I50" s="68">
        <f>C50/$C$65</f>
        <v>0.0008085453879335917</v>
      </c>
      <c r="J50" s="66"/>
      <c r="K50" s="9">
        <v>602189.38</v>
      </c>
      <c r="L50" s="9">
        <v>9485.48</v>
      </c>
      <c r="M50" s="9">
        <f t="shared" si="1"/>
        <v>602189.38</v>
      </c>
      <c r="N50" s="9"/>
      <c r="O50" s="9">
        <v>594033.2</v>
      </c>
      <c r="P50" s="9"/>
      <c r="Q50" s="68">
        <f>K50/$K$65</f>
        <v>0.0009574763249521581</v>
      </c>
      <c r="R50" s="72"/>
      <c r="S50" s="57">
        <f t="shared" si="2"/>
        <v>0.03407776802706155</v>
      </c>
    </row>
    <row r="51" spans="1:19" ht="13.5" customHeight="1">
      <c r="A51" s="47" t="s">
        <v>36</v>
      </c>
      <c r="B51" s="45"/>
      <c r="C51" s="10">
        <v>7077786.07</v>
      </c>
      <c r="D51" s="9"/>
      <c r="E51" s="10">
        <f t="shared" si="0"/>
        <v>7077786.07</v>
      </c>
      <c r="F51" s="9"/>
      <c r="G51" s="10"/>
      <c r="H51" s="9"/>
      <c r="I51" s="69">
        <f>C51/$C$65</f>
        <v>0.009838447708056614</v>
      </c>
      <c r="J51" s="66"/>
      <c r="K51" s="10">
        <v>434786.41</v>
      </c>
      <c r="L51" s="9"/>
      <c r="M51" s="10">
        <f t="shared" si="1"/>
        <v>434786.41</v>
      </c>
      <c r="N51" s="9"/>
      <c r="O51" s="10">
        <v>7290128.25</v>
      </c>
      <c r="P51" s="9"/>
      <c r="Q51" s="69">
        <f>K51/$K$65</f>
        <v>0.0006913069340179035</v>
      </c>
      <c r="R51" s="72"/>
      <c r="S51" s="57">
        <f t="shared" si="2"/>
        <v>-15.278765635752048</v>
      </c>
    </row>
    <row r="52" spans="1:19" ht="13.5" customHeight="1">
      <c r="A52" s="47"/>
      <c r="B52" s="45"/>
      <c r="C52" s="9">
        <f>SUM(C45:C51)</f>
        <v>110855156.85</v>
      </c>
      <c r="D52" s="9"/>
      <c r="E52" s="9">
        <f>SUM(E45:E51)</f>
        <v>110855156.85</v>
      </c>
      <c r="F52" s="9"/>
      <c r="G52" s="9">
        <f>SUM(G45:G51)</f>
        <v>0</v>
      </c>
      <c r="H52" s="9"/>
      <c r="I52" s="68">
        <f>SUM(I45:I51)</f>
        <v>0.1540937594115696</v>
      </c>
      <c r="J52" s="67"/>
      <c r="K52" s="9">
        <f>SUM(K45:K51)</f>
        <v>93329153.82</v>
      </c>
      <c r="L52" s="9"/>
      <c r="M52" s="9">
        <f>SUM(M45:M51)</f>
        <v>93329153.82</v>
      </c>
      <c r="N52" s="9"/>
      <c r="O52" s="9">
        <f>SUM(O45:O51)</f>
        <v>110153361.58999999</v>
      </c>
      <c r="P52" s="9"/>
      <c r="Q52" s="68">
        <f>SUM(Q45:Q51)</f>
        <v>0.14839261232150633</v>
      </c>
      <c r="R52" s="72"/>
      <c r="S52" s="57">
        <f t="shared" si="2"/>
        <v>-0.18778701308919682</v>
      </c>
    </row>
    <row r="53" spans="1:19" ht="13.5" customHeight="1" thickBot="1">
      <c r="A53" s="39"/>
      <c r="B53" s="40"/>
      <c r="C53" s="39"/>
      <c r="D53" s="12"/>
      <c r="E53" s="12"/>
      <c r="F53" s="12"/>
      <c r="G53" s="12"/>
      <c r="H53" s="12"/>
      <c r="I53" s="55"/>
      <c r="J53" s="67"/>
      <c r="K53" s="6"/>
      <c r="L53" s="6"/>
      <c r="M53" s="6"/>
      <c r="N53" s="6"/>
      <c r="O53" s="6"/>
      <c r="P53" s="6"/>
      <c r="Q53" s="65"/>
      <c r="R53" s="72"/>
      <c r="S53" s="55"/>
    </row>
    <row r="54" spans="1:19" s="6" customFormat="1" ht="34.5" customHeight="1" thickBot="1">
      <c r="A54" s="107" t="s">
        <v>31</v>
      </c>
      <c r="B54" s="108"/>
      <c r="C54" s="30">
        <f>C52</f>
        <v>110855156.85</v>
      </c>
      <c r="D54" s="30"/>
      <c r="E54" s="30">
        <f>E52</f>
        <v>110855156.85</v>
      </c>
      <c r="F54" s="30"/>
      <c r="G54" s="30">
        <f>G52</f>
        <v>0</v>
      </c>
      <c r="H54" s="30"/>
      <c r="I54" s="73">
        <f>I52</f>
        <v>0.1540937594115696</v>
      </c>
      <c r="J54" s="33"/>
      <c r="K54" s="30">
        <f>K52</f>
        <v>93329153.82</v>
      </c>
      <c r="L54" s="30"/>
      <c r="M54" s="30">
        <f>M52</f>
        <v>93329153.82</v>
      </c>
      <c r="N54" s="30"/>
      <c r="O54" s="30">
        <f>O52</f>
        <v>110153361.58999999</v>
      </c>
      <c r="P54" s="30"/>
      <c r="Q54" s="73">
        <f>Q52</f>
        <v>0.14839261232150633</v>
      </c>
      <c r="R54" s="33"/>
      <c r="S54" s="31">
        <f>(K54-C54)/K54</f>
        <v>-0.18778701308919682</v>
      </c>
    </row>
    <row r="55" spans="1:19" s="6" customFormat="1" ht="13.5" customHeight="1" thickBot="1">
      <c r="A55" s="47"/>
      <c r="B55" s="45"/>
      <c r="C55" s="56"/>
      <c r="D55" s="9"/>
      <c r="E55" s="9"/>
      <c r="F55" s="9"/>
      <c r="G55" s="9"/>
      <c r="H55" s="9"/>
      <c r="I55" s="57"/>
      <c r="J55" s="66"/>
      <c r="Q55" s="65"/>
      <c r="R55" s="72"/>
      <c r="S55" s="57"/>
    </row>
    <row r="56" spans="1:19" s="6" customFormat="1" ht="13.5" customHeight="1" thickBot="1">
      <c r="A56" s="96" t="s">
        <v>37</v>
      </c>
      <c r="B56" s="97"/>
      <c r="C56" s="91"/>
      <c r="D56" s="92"/>
      <c r="E56" s="92"/>
      <c r="F56" s="92"/>
      <c r="G56" s="92"/>
      <c r="H56" s="92"/>
      <c r="I56" s="93"/>
      <c r="J56" s="95"/>
      <c r="K56" s="90"/>
      <c r="L56" s="90"/>
      <c r="M56" s="90"/>
      <c r="N56" s="90"/>
      <c r="O56" s="90"/>
      <c r="P56" s="90"/>
      <c r="Q56" s="98"/>
      <c r="R56" s="95"/>
      <c r="S56" s="93"/>
    </row>
    <row r="57" spans="1:19" s="6" customFormat="1" ht="13.5" customHeight="1">
      <c r="A57" s="48"/>
      <c r="B57" s="49"/>
      <c r="C57" s="59"/>
      <c r="D57" s="13"/>
      <c r="E57" s="13"/>
      <c r="F57" s="13"/>
      <c r="G57" s="13"/>
      <c r="H57" s="13"/>
      <c r="I57" s="60"/>
      <c r="J57" s="66"/>
      <c r="K57" s="1"/>
      <c r="L57" s="1"/>
      <c r="M57" s="1"/>
      <c r="N57" s="1"/>
      <c r="O57" s="1"/>
      <c r="P57" s="1"/>
      <c r="Q57" s="70"/>
      <c r="R57" s="66"/>
      <c r="S57" s="60"/>
    </row>
    <row r="58" spans="1:19" s="6" customFormat="1" ht="13.5" customHeight="1">
      <c r="A58" s="42" t="s">
        <v>38</v>
      </c>
      <c r="B58" s="45"/>
      <c r="C58" s="56"/>
      <c r="D58" s="9"/>
      <c r="E58" s="9"/>
      <c r="F58" s="9"/>
      <c r="G58" s="9"/>
      <c r="H58" s="9"/>
      <c r="I58" s="57"/>
      <c r="J58" s="66"/>
      <c r="K58" s="1"/>
      <c r="L58" s="1"/>
      <c r="M58" s="1"/>
      <c r="N58" s="1"/>
      <c r="O58" s="1"/>
      <c r="P58" s="1"/>
      <c r="Q58" s="70"/>
      <c r="R58" s="66"/>
      <c r="S58" s="57"/>
    </row>
    <row r="59" spans="1:19" s="6" customFormat="1" ht="13.5" customHeight="1">
      <c r="A59" s="47" t="s">
        <v>19</v>
      </c>
      <c r="B59" s="45"/>
      <c r="C59" s="10">
        <v>27307.3</v>
      </c>
      <c r="D59" s="9"/>
      <c r="E59" s="10">
        <v>280101.22</v>
      </c>
      <c r="F59" s="9"/>
      <c r="G59" s="10">
        <v>28275</v>
      </c>
      <c r="H59" s="9"/>
      <c r="I59" s="69">
        <f>C59/$C$65</f>
        <v>3.795840117815462E-05</v>
      </c>
      <c r="J59" s="66"/>
      <c r="K59" s="10">
        <v>1072.49</v>
      </c>
      <c r="L59" s="9"/>
      <c r="M59" s="10">
        <v>1072.49</v>
      </c>
      <c r="N59" s="9"/>
      <c r="O59" s="10">
        <v>28127</v>
      </c>
      <c r="P59" s="9"/>
      <c r="Q59" s="69">
        <f>K59/$K$65</f>
        <v>1.705250570423444E-06</v>
      </c>
      <c r="R59" s="66"/>
      <c r="S59" s="58">
        <f>(K59-C59)/K59</f>
        <v>-24.461589385448814</v>
      </c>
    </row>
    <row r="60" spans="1:19" s="6" customFormat="1" ht="13.5" customHeight="1">
      <c r="A60" s="48"/>
      <c r="B60" s="49"/>
      <c r="C60" s="9">
        <f>SUM(C59:C59)</f>
        <v>27307.3</v>
      </c>
      <c r="D60" s="9"/>
      <c r="E60" s="9">
        <f>SUM(E59:E59)</f>
        <v>280101.22</v>
      </c>
      <c r="F60" s="9"/>
      <c r="G60" s="9">
        <f>SUM(G59:G59)</f>
        <v>28275</v>
      </c>
      <c r="H60" s="9"/>
      <c r="I60" s="68">
        <f>SUM(I59:I59)</f>
        <v>3.795840117815462E-05</v>
      </c>
      <c r="J60" s="66"/>
      <c r="K60" s="9">
        <f>SUM(K59:K59)</f>
        <v>1072.49</v>
      </c>
      <c r="L60" s="9"/>
      <c r="M60" s="9">
        <f>SUM(M59:M59)</f>
        <v>1072.49</v>
      </c>
      <c r="N60" s="9"/>
      <c r="O60" s="9">
        <f>SUM(O59)</f>
        <v>28127</v>
      </c>
      <c r="P60" s="9"/>
      <c r="Q60" s="68">
        <f>SUM(Q59)</f>
        <v>1.705250570423444E-06</v>
      </c>
      <c r="R60" s="66"/>
      <c r="S60" s="57">
        <f>(K60-C60)/K60</f>
        <v>-24.461589385448814</v>
      </c>
    </row>
    <row r="61" spans="1:19" s="1" customFormat="1" ht="13.5" customHeight="1" thickBot="1">
      <c r="A61" s="47"/>
      <c r="B61" s="49"/>
      <c r="C61" s="59"/>
      <c r="D61" s="13"/>
      <c r="E61" s="13"/>
      <c r="F61" s="13"/>
      <c r="G61" s="13"/>
      <c r="H61" s="13"/>
      <c r="I61" s="60"/>
      <c r="J61" s="66"/>
      <c r="Q61" s="70"/>
      <c r="R61" s="66"/>
      <c r="S61" s="60"/>
    </row>
    <row r="62" spans="1:19" ht="13.5" customHeight="1" thickBot="1">
      <c r="A62" s="27" t="s">
        <v>39</v>
      </c>
      <c r="B62" s="28"/>
      <c r="C62" s="29">
        <f>C60</f>
        <v>27307.3</v>
      </c>
      <c r="D62" s="74"/>
      <c r="E62" s="30">
        <f>E60</f>
        <v>280101.22</v>
      </c>
      <c r="F62" s="30"/>
      <c r="G62" s="30">
        <f>G60</f>
        <v>28275</v>
      </c>
      <c r="H62" s="74"/>
      <c r="I62" s="73">
        <f>I60</f>
        <v>3.795840117815462E-05</v>
      </c>
      <c r="J62" s="75"/>
      <c r="K62" s="30">
        <f>K60</f>
        <v>1072.49</v>
      </c>
      <c r="L62" s="74"/>
      <c r="M62" s="30">
        <f>M60</f>
        <v>1072.49</v>
      </c>
      <c r="N62" s="30"/>
      <c r="O62" s="30">
        <f>O60</f>
        <v>28127</v>
      </c>
      <c r="P62" s="74"/>
      <c r="Q62" s="73">
        <f>Q60</f>
        <v>1.705250570423444E-06</v>
      </c>
      <c r="R62" s="33"/>
      <c r="S62" s="31">
        <f>(K62-C62)/K62</f>
        <v>-24.461589385448814</v>
      </c>
    </row>
    <row r="63" spans="1:19" s="6" customFormat="1" ht="13.5" customHeight="1">
      <c r="A63" s="46"/>
      <c r="B63" s="45"/>
      <c r="C63" s="56"/>
      <c r="D63" s="9"/>
      <c r="E63" s="9"/>
      <c r="F63" s="9"/>
      <c r="G63" s="9"/>
      <c r="H63" s="9"/>
      <c r="I63" s="57"/>
      <c r="J63" s="67"/>
      <c r="Q63" s="65"/>
      <c r="R63" s="72"/>
      <c r="S63" s="57"/>
    </row>
    <row r="64" spans="1:19" ht="13.5" customHeight="1" thickBot="1">
      <c r="A64" s="46"/>
      <c r="B64" s="45"/>
      <c r="C64" s="56"/>
      <c r="D64" s="9"/>
      <c r="E64" s="9"/>
      <c r="F64" s="9"/>
      <c r="G64" s="9"/>
      <c r="H64" s="9"/>
      <c r="I64" s="57"/>
      <c r="J64" s="67"/>
      <c r="K64" s="6"/>
      <c r="L64" s="6"/>
      <c r="M64" s="6"/>
      <c r="N64" s="6"/>
      <c r="O64" s="6"/>
      <c r="P64" s="6"/>
      <c r="Q64" s="65"/>
      <c r="R64" s="72"/>
      <c r="S64" s="57"/>
    </row>
    <row r="65" spans="1:19" s="17" customFormat="1" ht="20.25" thickBot="1">
      <c r="A65" s="34" t="s">
        <v>17</v>
      </c>
      <c r="B65" s="35"/>
      <c r="C65" s="76">
        <f>C40+C54+C62</f>
        <v>719400690.0300001</v>
      </c>
      <c r="D65" s="77"/>
      <c r="E65" s="77">
        <f>3387988+1134003301+1074069260</f>
        <v>2211460549</v>
      </c>
      <c r="F65" s="77"/>
      <c r="G65" s="77">
        <f>G40+G54+G62</f>
        <v>28275</v>
      </c>
      <c r="H65" s="77"/>
      <c r="I65" s="78">
        <f>I40+I54+I62</f>
        <v>1.0000000000000002</v>
      </c>
      <c r="J65" s="79"/>
      <c r="K65" s="77">
        <f>K40+K54+K62</f>
        <v>628933963.49</v>
      </c>
      <c r="L65" s="77"/>
      <c r="M65" s="77">
        <f>M40+M54+M62</f>
        <v>628933963.49</v>
      </c>
      <c r="N65" s="77"/>
      <c r="O65" s="77">
        <f>O40+O54+O62</f>
        <v>117313645.58999999</v>
      </c>
      <c r="P65" s="77"/>
      <c r="Q65" s="78">
        <f>Q40+Q54+Q62</f>
        <v>0.9999999999999999</v>
      </c>
      <c r="R65" s="33"/>
      <c r="S65" s="78">
        <f>(K65-C65)/K65</f>
        <v>-0.14384137571136035</v>
      </c>
    </row>
    <row r="66" spans="1:10" s="17" customFormat="1" ht="13.5" customHeight="1">
      <c r="A66" s="11"/>
      <c r="B66" s="16"/>
      <c r="C66" s="13"/>
      <c r="D66" s="13"/>
      <c r="E66" s="13"/>
      <c r="F66" s="13"/>
      <c r="G66" s="13"/>
      <c r="H66" s="13"/>
      <c r="I66" s="14"/>
      <c r="J66" s="8"/>
    </row>
    <row r="67" spans="1:10" s="17" customFormat="1" ht="13.5" customHeight="1">
      <c r="A67" s="11"/>
      <c r="B67" s="16"/>
      <c r="C67" s="13"/>
      <c r="D67" s="13"/>
      <c r="E67" s="13"/>
      <c r="F67" s="13"/>
      <c r="G67" s="13"/>
      <c r="H67" s="13"/>
      <c r="I67" s="14"/>
      <c r="J67" s="8"/>
    </row>
    <row r="68" spans="1:10" ht="13.5" customHeight="1">
      <c r="A68" s="4"/>
      <c r="B68" s="4"/>
      <c r="C68" s="4"/>
      <c r="D68" s="4"/>
      <c r="E68" s="4"/>
      <c r="F68" s="4"/>
      <c r="G68" s="4"/>
      <c r="H68" s="4"/>
      <c r="I68" s="7"/>
      <c r="J68" s="15"/>
    </row>
    <row r="69" spans="1:10" ht="13.5" customHeight="1">
      <c r="A69" s="18"/>
      <c r="B69" s="18"/>
      <c r="C69" s="19"/>
      <c r="D69" s="19"/>
      <c r="E69" s="19"/>
      <c r="F69" s="19"/>
      <c r="G69" s="20"/>
      <c r="H69" s="20"/>
      <c r="I69" s="21"/>
      <c r="J69" s="8"/>
    </row>
    <row r="70" spans="1:10" ht="13.5" customHeight="1">
      <c r="A70" s="18"/>
      <c r="B70" s="18"/>
      <c r="C70" s="19"/>
      <c r="D70" s="19"/>
      <c r="E70" s="19"/>
      <c r="F70" s="19"/>
      <c r="G70" s="20"/>
      <c r="H70" s="20"/>
      <c r="I70" s="21"/>
      <c r="J70" s="8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1"/>
    </row>
    <row r="72" spans="1:10" ht="13.5" customHeight="1">
      <c r="A72" s="22"/>
      <c r="B72" s="23"/>
      <c r="C72" s="24"/>
      <c r="D72" s="24"/>
      <c r="G72" s="22"/>
      <c r="H72" s="22"/>
      <c r="I72" s="25"/>
      <c r="J72" s="1"/>
    </row>
    <row r="73" spans="1:10" ht="13.5" customHeight="1">
      <c r="A73" s="22"/>
      <c r="B73" s="23"/>
      <c r="C73" s="24"/>
      <c r="D73" s="24"/>
      <c r="G73" s="22"/>
      <c r="H73" s="22"/>
      <c r="I73" s="25"/>
      <c r="J73" s="1"/>
    </row>
    <row r="74" spans="3:10" ht="13.5" customHeight="1">
      <c r="C74" s="24"/>
      <c r="D74" s="24"/>
      <c r="J74" s="1"/>
    </row>
    <row r="75" ht="13.5" customHeight="1">
      <c r="J75" s="1"/>
    </row>
    <row r="76" spans="3:10" ht="13.5" customHeight="1">
      <c r="C76" s="24"/>
      <c r="D76" s="24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3"/>
      <c r="J83" s="1"/>
    </row>
    <row r="84" spans="2:10" ht="13.5" customHeight="1">
      <c r="B84" s="23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2020-03-09T20:14:03Z</cp:lastPrinted>
  <dcterms:created xsi:type="dcterms:W3CDTF">2009-02-19T19:53:26Z</dcterms:created>
  <dcterms:modified xsi:type="dcterms:W3CDTF">2020-03-09T20:14:48Z</dcterms:modified>
  <cp:category/>
  <cp:version/>
  <cp:contentType/>
  <cp:contentStatus/>
</cp:coreProperties>
</file>