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<sst xmlns="http://schemas.openxmlformats.org/spreadsheetml/2006/main" count="51" uniqueCount="48">
  <si>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</si>
  <si>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</si>
  <si>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</si>
  <si>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</si>
  <si>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</si>
  <si>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</si>
  <si>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</si>
  <si>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</si>
  <si>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</si>
  <si>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</si>
  <si>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</si>
  <si>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</si>
  <si>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</si>
  <si>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</si>
  <si>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</si>
  <si>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</si>
  <si>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</si>
  <si>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</si>
  <si>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</si>
  <si>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</si>
  <si>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</si>
  <si>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</si>
  <si>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</si>
  <si>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</si>
  <si>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</si>
  <si>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</si>
  <si>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</si>
  <si>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</si>
  <si>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</si>
  <si>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</si>
  <si>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</si>
  <si>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</si>
  <si>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</si>
  <si>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</si>
  <si>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</si>
  <si>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</si>
  <si>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</si>
  <si>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</si>
  <si>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</si>
  <si>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</si>
  <si>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</si>
  <si>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</si>
  <si>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PARTICIPACIONES ESTATALES</t>
  </si>
  <si>
    <t>2021 VS 2020</t>
  </si>
  <si>
    <t>APORTACIONES FEDERALES</t>
  </si>
  <si>
    <t>COMPARATIVO MES FEBRERO DE  2020 VS MES DE FEBRERO 2021</t>
  </si>
  <si>
    <t>FEBRERO</t>
  </si>
  <si>
    <t>VENTA DE BIENES MUNICIPALES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</si>
</sst>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2020</v>
      </c>
      <c r="D7" s="109"/>
      <c r="E7" s="109"/>
      <c r="F7" s="109"/>
      <c r="G7" s="109"/>
      <c r="H7" s="109"/>
      <c r="I7" s="110"/>
      <c r="J7" s="61"/>
      <c r="K7" s="109">
        <v>2021</v>
      </c>
      <c r="L7" s="109"/>
      <c r="M7" s="109"/>
      <c r="N7" s="109"/>
      <c r="O7" s="109"/>
      <c r="P7" s="109"/>
      <c r="Q7" s="110"/>
      <c r="R7" s="71"/>
      <c r="S7" s="100" t="str">
        <f>C9</f>
        <v>FEBRERO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FEBRERO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43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36186532.61</v>
      </c>
      <c r="D13" s="9"/>
      <c r="E13" s="9">
        <v>67041254.45</v>
      </c>
      <c r="F13" s="9"/>
      <c r="G13" s="9">
        <v>114884412.57</v>
      </c>
      <c r="H13" s="9"/>
      <c r="I13" s="68">
        <f>C13/$C$67</f>
        <v>0.11555802807689908</v>
      </c>
      <c r="J13" s="67"/>
      <c r="K13" s="9">
        <v>36053360.06</v>
      </c>
      <c r="L13" s="9"/>
      <c r="M13" s="9">
        <v>66920872.56</v>
      </c>
      <c r="N13" s="9"/>
      <c r="O13" s="9">
        <v>60712057.16</v>
      </c>
      <c r="P13" s="9"/>
      <c r="Q13" s="68">
        <f>K13/$K$67</f>
        <v>0.18021906819847322</v>
      </c>
      <c r="R13" s="72"/>
      <c r="S13" s="57">
        <f>(K13-C13)/K13</f>
        <v>-0.0036937625169574002</v>
      </c>
    </row>
    <row r="14" spans="1:19" ht="13.5" customHeight="1">
      <c r="A14" s="44" t="s">
        <v>6</v>
      </c>
      <c r="B14" s="45"/>
      <c r="C14" s="9">
        <v>70799052.17</v>
      </c>
      <c r="D14" s="9"/>
      <c r="E14" s="9">
        <f>C14+476989270</f>
        <v>547788322.17</v>
      </c>
      <c r="F14" s="9"/>
      <c r="G14" s="9">
        <v>539418108</v>
      </c>
      <c r="H14" s="9"/>
      <c r="I14" s="68">
        <f>C14/$C$67</f>
        <v>0.22608960484425653</v>
      </c>
      <c r="J14" s="67"/>
      <c r="K14" s="9">
        <v>66513362.2</v>
      </c>
      <c r="L14" s="9"/>
      <c r="M14" s="9">
        <f>K14+486846222</f>
        <v>553359584.2</v>
      </c>
      <c r="N14" s="9"/>
      <c r="O14" s="9">
        <v>512841102.73</v>
      </c>
      <c r="P14" s="9"/>
      <c r="Q14" s="68">
        <f>K14/$K$67</f>
        <v>0.33247875200765825</v>
      </c>
      <c r="R14" s="72"/>
      <c r="S14" s="57">
        <f>(K14-C14)/K14</f>
        <v>-0.06443351874339617</v>
      </c>
    </row>
    <row r="15" spans="1:19" ht="13.5" customHeight="1">
      <c r="A15" s="44" t="s">
        <v>7</v>
      </c>
      <c r="B15" s="45"/>
      <c r="C15" s="9">
        <v>168158.9</v>
      </c>
      <c r="D15" s="9"/>
      <c r="E15" s="9">
        <v>323552.19</v>
      </c>
      <c r="F15" s="9"/>
      <c r="G15" s="9">
        <v>176897</v>
      </c>
      <c r="H15" s="9"/>
      <c r="I15" s="99">
        <f>C15/$C$67</f>
        <v>0.0005369984214019577</v>
      </c>
      <c r="J15" s="67"/>
      <c r="K15" s="9">
        <v>0</v>
      </c>
      <c r="L15" s="9"/>
      <c r="M15" s="9">
        <f>K15</f>
        <v>0</v>
      </c>
      <c r="N15" s="9"/>
      <c r="O15" s="9">
        <v>323552.19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1182</v>
      </c>
      <c r="D16" s="9"/>
      <c r="E16" s="9">
        <v>1465.94</v>
      </c>
      <c r="F16" s="9"/>
      <c r="G16" s="9"/>
      <c r="H16" s="9"/>
      <c r="I16" s="99">
        <f>C16/$C$67</f>
        <v>3.7745973248939783E-06</v>
      </c>
      <c r="J16" s="67"/>
      <c r="K16" s="9">
        <v>25654.63</v>
      </c>
      <c r="L16" s="9"/>
      <c r="M16" s="9">
        <v>25654.63</v>
      </c>
      <c r="N16" s="9"/>
      <c r="O16" s="9">
        <v>0</v>
      </c>
      <c r="P16" s="9"/>
      <c r="Q16" s="99">
        <f>K16/$K$67</f>
        <v>0.00012823918508239582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107154925.68</v>
      </c>
      <c r="D17" s="12"/>
      <c r="E17" s="102">
        <f>SUM(E13:E16)</f>
        <v>615154594.7500001</v>
      </c>
      <c r="F17" s="9"/>
      <c r="G17" s="102">
        <f>SUM(G13:G16)</f>
        <v>654479417.5699999</v>
      </c>
      <c r="H17" s="9"/>
      <c r="I17" s="68">
        <f>SUM(I13:I16)</f>
        <v>0.3421884059398825</v>
      </c>
      <c r="J17" s="67"/>
      <c r="K17" s="102">
        <f>SUM(K13:K16)</f>
        <v>102592376.89</v>
      </c>
      <c r="L17" s="12"/>
      <c r="M17" s="102">
        <f>SUM(M13:M16)</f>
        <v>620306111.39</v>
      </c>
      <c r="N17" s="9"/>
      <c r="O17" s="102">
        <f>SUM(O13:O16)</f>
        <v>573876712.08</v>
      </c>
      <c r="P17" s="9"/>
      <c r="Q17" s="103">
        <f>SUM(Q13:Q16)</f>
        <v>0.5128260593912138</v>
      </c>
      <c r="R17" s="72"/>
      <c r="S17" s="104">
        <f>(K17-C17)/K17</f>
        <v>-0.0444725907353915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f>C20</f>
        <v>0</v>
      </c>
      <c r="F20" s="9"/>
      <c r="G20" s="9">
        <v>0</v>
      </c>
      <c r="H20" s="9"/>
      <c r="I20" s="68">
        <f aca="true" t="shared" si="0" ref="I20:I25">C20/$C$67</f>
        <v>0</v>
      </c>
      <c r="J20" s="67"/>
      <c r="K20" s="9">
        <v>0</v>
      </c>
      <c r="L20" s="9"/>
      <c r="M20" s="9">
        <v>10144360.42</v>
      </c>
      <c r="N20" s="9"/>
      <c r="O20" s="9">
        <v>0</v>
      </c>
      <c r="P20" s="9"/>
      <c r="Q20" s="68">
        <f aca="true" t="shared" si="1" ref="Q20:Q25"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3516477.15</v>
      </c>
      <c r="D21" s="9"/>
      <c r="E21" s="9">
        <v>4616910.04</v>
      </c>
      <c r="F21" s="9"/>
      <c r="G21" s="9">
        <v>5640999</v>
      </c>
      <c r="H21" s="9"/>
      <c r="I21" s="68">
        <f t="shared" si="0"/>
        <v>0.011229513742335702</v>
      </c>
      <c r="J21" s="67"/>
      <c r="K21" s="9">
        <v>927503.9</v>
      </c>
      <c r="L21" s="9"/>
      <c r="M21" s="9">
        <v>1965001.01</v>
      </c>
      <c r="N21" s="9"/>
      <c r="O21" s="9">
        <v>5966911.04</v>
      </c>
      <c r="P21" s="9"/>
      <c r="Q21" s="68">
        <f t="shared" si="1"/>
        <v>0.004636291550365136</v>
      </c>
      <c r="R21" s="72"/>
      <c r="S21" s="57">
        <f>(K21-C21)/K21</f>
        <v>-2.791334084956408</v>
      </c>
    </row>
    <row r="22" spans="1:19" s="6" customFormat="1" ht="13.5" customHeight="1">
      <c r="A22" s="44" t="s">
        <v>10</v>
      </c>
      <c r="B22" s="45"/>
      <c r="C22" s="9">
        <v>2926436.19</v>
      </c>
      <c r="D22" s="9"/>
      <c r="E22" s="9">
        <v>7174390.15</v>
      </c>
      <c r="F22" s="9"/>
      <c r="G22" s="9">
        <v>6855437</v>
      </c>
      <c r="H22" s="9"/>
      <c r="I22" s="68">
        <f t="shared" si="0"/>
        <v>0.009345277677027856</v>
      </c>
      <c r="J22" s="67"/>
      <c r="K22" s="9">
        <v>1718407.85</v>
      </c>
      <c r="L22" s="9"/>
      <c r="M22" s="9">
        <v>2890599.26</v>
      </c>
      <c r="N22" s="9"/>
      <c r="O22" s="9">
        <v>7110337.59</v>
      </c>
      <c r="P22" s="9"/>
      <c r="Q22" s="68">
        <f t="shared" si="1"/>
        <v>0.0085897641994132</v>
      </c>
      <c r="R22" s="72"/>
      <c r="S22" s="57">
        <f>(K22-C22)/K22</f>
        <v>-0.7029927965005512</v>
      </c>
    </row>
    <row r="23" spans="1:19" s="6" customFormat="1" ht="13.5" customHeight="1">
      <c r="A23" s="46" t="s">
        <v>9</v>
      </c>
      <c r="B23" s="45"/>
      <c r="C23" s="9">
        <v>3026123</v>
      </c>
      <c r="D23" s="9"/>
      <c r="E23" s="9">
        <f>C23+2907886</f>
        <v>5934009</v>
      </c>
      <c r="F23" s="9"/>
      <c r="G23" s="9">
        <v>7245722</v>
      </c>
      <c r="H23" s="9"/>
      <c r="I23" s="68">
        <f t="shared" si="0"/>
        <v>0.009663617411675245</v>
      </c>
      <c r="J23" s="67"/>
      <c r="K23" s="9">
        <v>378470.45</v>
      </c>
      <c r="L23" s="9"/>
      <c r="M23" s="9">
        <f>K23+35326</f>
        <v>413796.45</v>
      </c>
      <c r="N23" s="9"/>
      <c r="O23" s="9">
        <v>5958573.97</v>
      </c>
      <c r="P23" s="9"/>
      <c r="Q23" s="68">
        <f t="shared" si="1"/>
        <v>0.0018918511818633763</v>
      </c>
      <c r="R23" s="72"/>
      <c r="S23" s="57">
        <f>(K23-C23)/K23</f>
        <v>-6.995665183371647</v>
      </c>
    </row>
    <row r="24" spans="1:19" s="6" customFormat="1" ht="13.5" customHeight="1">
      <c r="A24" s="47" t="s">
        <v>21</v>
      </c>
      <c r="B24" s="45"/>
      <c r="C24" s="9">
        <v>1839462.01</v>
      </c>
      <c r="D24" s="9"/>
      <c r="E24" s="9">
        <v>5535164.77</v>
      </c>
      <c r="F24" s="9"/>
      <c r="G24" s="9">
        <v>4314205</v>
      </c>
      <c r="H24" s="9"/>
      <c r="I24" s="68">
        <f t="shared" si="0"/>
        <v>0.005874135687132065</v>
      </c>
      <c r="J24" s="67"/>
      <c r="K24" s="9">
        <v>1927402.73</v>
      </c>
      <c r="L24" s="9"/>
      <c r="M24" s="9">
        <v>5276545.41</v>
      </c>
      <c r="N24" s="9"/>
      <c r="O24" s="9">
        <v>7425127.77</v>
      </c>
      <c r="P24" s="9"/>
      <c r="Q24" s="68">
        <f t="shared" si="1"/>
        <v>0.0096344619049577</v>
      </c>
      <c r="R24" s="72"/>
      <c r="S24" s="57">
        <f>(K24-C24)/K24</f>
        <v>0.04562654116402542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f>C25</f>
        <v>0</v>
      </c>
      <c r="F25" s="9"/>
      <c r="G25" s="9">
        <v>57</v>
      </c>
      <c r="H25" s="9"/>
      <c r="I25" s="68">
        <f t="shared" si="0"/>
        <v>0</v>
      </c>
      <c r="J25" s="67"/>
      <c r="K25" s="9">
        <v>-461.9</v>
      </c>
      <c r="L25" s="9"/>
      <c r="M25" s="9">
        <v>-491.9</v>
      </c>
      <c r="N25" s="9"/>
      <c r="O25" s="9">
        <v>0</v>
      </c>
      <c r="P25" s="9"/>
      <c r="Q25" s="68">
        <f t="shared" si="1"/>
        <v>-2.3088884770335265E-06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11308498.35</v>
      </c>
      <c r="D26" s="9"/>
      <c r="E26" s="102">
        <f>SUM(E20:E25)</f>
        <v>23260473.96</v>
      </c>
      <c r="F26" s="9"/>
      <c r="G26" s="102">
        <f>SUM(G20:G25)</f>
        <v>24056420</v>
      </c>
      <c r="H26" s="9"/>
      <c r="I26" s="103">
        <f>SUM(I20:I25)</f>
        <v>0.03611254451817087</v>
      </c>
      <c r="J26" s="67"/>
      <c r="K26" s="102">
        <f>SUM(K20:K25)</f>
        <v>4951323.029999999</v>
      </c>
      <c r="L26" s="9"/>
      <c r="M26" s="102">
        <f>SUM(M20:M25)</f>
        <v>20689810.65</v>
      </c>
      <c r="N26" s="9"/>
      <c r="O26" s="102">
        <f>SUM(O20:O25)</f>
        <v>26460950.369999997</v>
      </c>
      <c r="P26" s="9"/>
      <c r="Q26" s="103">
        <f>SUM(Q20:Q25)</f>
        <v>0.024750059948122377</v>
      </c>
      <c r="R26" s="72"/>
      <c r="S26" s="104">
        <f>(K26-C26)/K26</f>
        <v>-1.2839346739208815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692961.38</v>
      </c>
      <c r="D29" s="9"/>
      <c r="E29" s="9">
        <v>1225686.39</v>
      </c>
      <c r="F29" s="9"/>
      <c r="G29" s="9">
        <v>2168172</v>
      </c>
      <c r="H29" s="9"/>
      <c r="I29" s="68">
        <f>C29/$C$67</f>
        <v>0.0022129020060937727</v>
      </c>
      <c r="J29" s="67"/>
      <c r="K29" s="9">
        <v>16845</v>
      </c>
      <c r="L29" s="9"/>
      <c r="M29" s="9">
        <v>102408.02</v>
      </c>
      <c r="N29" s="9"/>
      <c r="O29" s="9">
        <v>1225686.39</v>
      </c>
      <c r="P29" s="9"/>
      <c r="Q29" s="68">
        <f>K29/$K$67</f>
        <v>8.420269841010989E-05</v>
      </c>
      <c r="R29" s="72"/>
      <c r="S29" s="57">
        <f>(K29-C29)/K29</f>
        <v>-40.13751142772336</v>
      </c>
    </row>
    <row r="30" spans="1:19" ht="13.5" customHeight="1">
      <c r="A30" s="44" t="s">
        <v>47</v>
      </c>
      <c r="B30" s="45"/>
      <c r="C30" s="9">
        <v>2585.29</v>
      </c>
      <c r="D30" s="9"/>
      <c r="E30" s="9">
        <v>2585.29</v>
      </c>
      <c r="F30" s="9"/>
      <c r="G30" s="9">
        <v>3588</v>
      </c>
      <c r="H30" s="9"/>
      <c r="I30" s="68"/>
      <c r="J30" s="67"/>
      <c r="K30" s="9">
        <v>0</v>
      </c>
      <c r="L30" s="9"/>
      <c r="M30" s="9">
        <v>0</v>
      </c>
      <c r="N30" s="9"/>
      <c r="O30" s="9">
        <v>2585.29</v>
      </c>
      <c r="P30" s="9"/>
      <c r="Q30" s="68"/>
      <c r="R30" s="72"/>
      <c r="S30" s="57"/>
    </row>
    <row r="31" spans="1:19" ht="13.5" customHeight="1">
      <c r="A31" s="44" t="s">
        <v>11</v>
      </c>
      <c r="B31" s="45"/>
      <c r="C31" s="9">
        <v>11486272</v>
      </c>
      <c r="D31" s="9"/>
      <c r="E31" s="9">
        <v>22120798.68</v>
      </c>
      <c r="F31" s="9"/>
      <c r="G31" s="9">
        <v>17284009</v>
      </c>
      <c r="H31" s="9"/>
      <c r="I31" s="68">
        <f>C31/$C$67</f>
        <v>0.03668024667022386</v>
      </c>
      <c r="J31" s="67"/>
      <c r="K31" s="9">
        <v>5338006</v>
      </c>
      <c r="L31" s="9"/>
      <c r="M31" s="9">
        <v>9764534.48</v>
      </c>
      <c r="N31" s="9"/>
      <c r="O31" s="9">
        <v>3120798.68</v>
      </c>
      <c r="P31" s="9"/>
      <c r="Q31" s="68">
        <f>K31/$K$67</f>
        <v>0.026682962857189494</v>
      </c>
      <c r="R31" s="72"/>
      <c r="S31" s="57">
        <f>(K31-C31)/K31</f>
        <v>-1.1517907623183639</v>
      </c>
    </row>
    <row r="32" spans="1:19" ht="13.5" customHeight="1">
      <c r="A32" s="44" t="s">
        <v>12</v>
      </c>
      <c r="B32" s="45"/>
      <c r="C32" s="10">
        <v>1503994.91</v>
      </c>
      <c r="D32" s="9"/>
      <c r="E32" s="10">
        <v>2099409.93</v>
      </c>
      <c r="F32" s="9"/>
      <c r="G32" s="10">
        <v>1524349</v>
      </c>
      <c r="H32" s="9"/>
      <c r="I32" s="69">
        <f>C32/$C$67</f>
        <v>0.004802855468646497</v>
      </c>
      <c r="J32" s="67"/>
      <c r="K32" s="10">
        <v>231865.29</v>
      </c>
      <c r="L32" s="9"/>
      <c r="M32" s="10">
        <v>468736.74</v>
      </c>
      <c r="N32" s="9"/>
      <c r="O32" s="10">
        <v>2417275.93</v>
      </c>
      <c r="P32" s="9"/>
      <c r="Q32" s="69">
        <f>K32/$K$67</f>
        <v>0.0011590194767374692</v>
      </c>
      <c r="R32" s="72"/>
      <c r="S32" s="58">
        <f>(K32-C32)/K32</f>
        <v>-5.486503046661274</v>
      </c>
    </row>
    <row r="33" spans="1:19" s="6" customFormat="1" ht="13.5" customHeight="1">
      <c r="A33" s="46"/>
      <c r="B33" s="45"/>
      <c r="C33" s="9">
        <f>SUM(C29:D32)</f>
        <v>13685813.58</v>
      </c>
      <c r="D33" s="9"/>
      <c r="E33" s="9">
        <f>SUM(E29:E32)</f>
        <v>25448480.29</v>
      </c>
      <c r="F33" s="9"/>
      <c r="G33" s="9">
        <f>SUM(G29:G32)</f>
        <v>20980118</v>
      </c>
      <c r="H33" s="9"/>
      <c r="I33" s="68">
        <f>SUM(I29:I32)</f>
        <v>0.043696004144964135</v>
      </c>
      <c r="J33" s="67"/>
      <c r="K33" s="9">
        <f>SUM(K29:L32)</f>
        <v>5586716.29</v>
      </c>
      <c r="L33" s="9"/>
      <c r="M33" s="9">
        <f>SUM(M29:M32)</f>
        <v>10335679.24</v>
      </c>
      <c r="N33" s="9"/>
      <c r="O33" s="9">
        <f>SUM(O29:O32)</f>
        <v>6766346.290000001</v>
      </c>
      <c r="P33" s="9"/>
      <c r="Q33" s="68">
        <f>SUM(Q29:Q32)</f>
        <v>0.027926185032337073</v>
      </c>
      <c r="R33" s="72"/>
      <c r="S33" s="57">
        <f>(K33-C33)/K33</f>
        <v>-1.4497062083673484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2589429.7</v>
      </c>
      <c r="D36" s="9"/>
      <c r="E36" s="9">
        <f>C36+2857347</f>
        <v>5446776.7</v>
      </c>
      <c r="F36" s="9"/>
      <c r="G36" s="9">
        <v>8753558</v>
      </c>
      <c r="H36" s="9"/>
      <c r="I36" s="68">
        <f>C36/$C$67</f>
        <v>0.00826908157243741</v>
      </c>
      <c r="J36" s="67"/>
      <c r="K36" s="9">
        <v>2445167.01</v>
      </c>
      <c r="L36" s="9"/>
      <c r="M36" s="9">
        <f>K36+3014650</f>
        <v>5459817.01</v>
      </c>
      <c r="N36" s="9"/>
      <c r="O36" s="9">
        <v>9611219.83</v>
      </c>
      <c r="P36" s="9"/>
      <c r="Q36" s="68">
        <f>K36/$K$67</f>
        <v>0.012222597821631351</v>
      </c>
      <c r="R36" s="72"/>
      <c r="S36" s="57">
        <f>(K36-C36)/K36</f>
        <v>-0.05899911515655547</v>
      </c>
    </row>
    <row r="37" spans="1:19" ht="13.5" customHeight="1">
      <c r="A37" s="44" t="s">
        <v>14</v>
      </c>
      <c r="B37" s="45"/>
      <c r="C37" s="9">
        <v>50136.99</v>
      </c>
      <c r="D37" s="9"/>
      <c r="E37" s="9">
        <v>74451.91</v>
      </c>
      <c r="F37" s="9"/>
      <c r="G37" s="9">
        <v>44573</v>
      </c>
      <c r="H37" s="9"/>
      <c r="I37" s="99">
        <f>C37/$C$67</f>
        <v>0.00016010740129630805</v>
      </c>
      <c r="J37" s="67"/>
      <c r="K37" s="9">
        <v>888022.18</v>
      </c>
      <c r="L37" s="9"/>
      <c r="M37" s="9">
        <v>2263437.23</v>
      </c>
      <c r="N37" s="9"/>
      <c r="O37" s="9">
        <v>2557878.24</v>
      </c>
      <c r="P37" s="9"/>
      <c r="Q37" s="68">
        <f>K37/$K$67</f>
        <v>0.004438935221373008</v>
      </c>
      <c r="R37" s="72"/>
      <c r="S37" s="57">
        <f>(K37-C37)/K37</f>
        <v>0.9435408358831758</v>
      </c>
    </row>
    <row r="38" spans="1:19" ht="13.5" customHeight="1">
      <c r="A38" s="44" t="s">
        <v>13</v>
      </c>
      <c r="B38" s="45"/>
      <c r="C38" s="9">
        <v>1550114.35</v>
      </c>
      <c r="D38" s="9"/>
      <c r="E38" s="9">
        <v>2557878.24</v>
      </c>
      <c r="F38" s="9"/>
      <c r="G38" s="9">
        <v>2901625</v>
      </c>
      <c r="H38" s="9"/>
      <c r="I38" s="68">
        <f>C38/$C$67</f>
        <v>0.004950133230786606</v>
      </c>
      <c r="J38" s="67"/>
      <c r="K38" s="9">
        <v>17460</v>
      </c>
      <c r="L38" s="9"/>
      <c r="M38" s="9">
        <v>33799.5</v>
      </c>
      <c r="N38" s="9"/>
      <c r="O38" s="9">
        <v>0</v>
      </c>
      <c r="P38" s="9"/>
      <c r="Q38" s="68">
        <f>K38/$K$67</f>
        <v>8.727688419356003E-05</v>
      </c>
      <c r="R38" s="72"/>
      <c r="S38" s="57">
        <f>(K38-C38)/K38</f>
        <v>-87.78089060710195</v>
      </c>
    </row>
    <row r="39" spans="1:19" ht="13.5" customHeight="1">
      <c r="A39" s="44"/>
      <c r="B39" s="45"/>
      <c r="C39" s="102">
        <f>SUM(C36:C38)</f>
        <v>4189681.0400000005</v>
      </c>
      <c r="D39" s="9"/>
      <c r="E39" s="102">
        <f>SUM(E36:E38)</f>
        <v>8079106.850000001</v>
      </c>
      <c r="F39" s="9"/>
      <c r="G39" s="102">
        <f>SUM(G36:G38)</f>
        <v>11699756</v>
      </c>
      <c r="H39" s="9"/>
      <c r="I39" s="103">
        <f>SUM(I36:I38)</f>
        <v>0.013379322204520323</v>
      </c>
      <c r="J39" s="67"/>
      <c r="K39" s="102">
        <f>SUM(K36:K38)</f>
        <v>3350649.19</v>
      </c>
      <c r="L39" s="9"/>
      <c r="M39" s="102">
        <f>SUM(M36:M38)</f>
        <v>7757053.74</v>
      </c>
      <c r="N39" s="9"/>
      <c r="O39" s="102">
        <f>SUM(O36:O38)</f>
        <v>12169098.07</v>
      </c>
      <c r="P39" s="9"/>
      <c r="Q39" s="103">
        <f>SUM(Q36:Q38)</f>
        <v>0.01674880992719792</v>
      </c>
      <c r="R39" s="72"/>
      <c r="S39" s="104">
        <f>(K39-C39)/K39</f>
        <v>-0.2504087424323883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136338918.65</v>
      </c>
      <c r="D41" s="30"/>
      <c r="E41" s="30">
        <f>ROUNDUP(E17+E26+E33+E39,0)</f>
        <v>671942656</v>
      </c>
      <c r="F41" s="30"/>
      <c r="G41" s="30">
        <f>G17+G26+G33+G39</f>
        <v>711215711.5699999</v>
      </c>
      <c r="H41" s="30"/>
      <c r="I41" s="73">
        <f>I17+I26+I33+I39</f>
        <v>0.43537627680753777</v>
      </c>
      <c r="J41" s="32"/>
      <c r="K41" s="30">
        <f>K17+K26+K33+K39</f>
        <v>116481065.4</v>
      </c>
      <c r="L41" s="30"/>
      <c r="M41" s="30">
        <f>M17+M26+M33+M39</f>
        <v>659088655.02</v>
      </c>
      <c r="N41" s="30"/>
      <c r="O41" s="30">
        <f>O39+O33+O26+O17</f>
        <v>619273106.8100001</v>
      </c>
      <c r="P41" s="30"/>
      <c r="Q41" s="73">
        <f>Q17+Q26+Q33+Q39</f>
        <v>0.5822511142988713</v>
      </c>
      <c r="R41" s="33"/>
      <c r="S41" s="31">
        <f>(K41-C41)/K41</f>
        <v>-0.1704813840928347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135015732.75</v>
      </c>
      <c r="D46" s="9"/>
      <c r="E46" s="9">
        <v>221110048.72</v>
      </c>
      <c r="F46" s="9"/>
      <c r="G46" s="9">
        <v>135404014.34</v>
      </c>
      <c r="H46" s="9"/>
      <c r="I46" s="68">
        <f aca="true" t="shared" si="2" ref="I46:I53">C46/$C$67</f>
        <v>0.43115907246763985</v>
      </c>
      <c r="J46" s="67"/>
      <c r="K46" s="9">
        <v>50122916.54</v>
      </c>
      <c r="L46" s="9"/>
      <c r="M46" s="9">
        <v>138902721.19</v>
      </c>
      <c r="N46" s="9"/>
      <c r="O46" s="9">
        <v>209972093.04</v>
      </c>
      <c r="P46" s="9"/>
      <c r="Q46" s="68">
        <f aca="true" t="shared" si="3" ref="Q46:Q53">K46/$K$67</f>
        <v>0.2505482234997167</v>
      </c>
      <c r="R46" s="72"/>
      <c r="S46" s="57">
        <f aca="true" t="shared" si="4" ref="S46:S54">(K46-C46)/K46</f>
        <v>-1.6936926673501191</v>
      </c>
    </row>
    <row r="47" spans="1:19" ht="13.5" customHeight="1">
      <c r="A47" s="47" t="s">
        <v>33</v>
      </c>
      <c r="B47" s="45"/>
      <c r="C47" s="9">
        <v>0</v>
      </c>
      <c r="D47" s="9"/>
      <c r="E47" s="9">
        <f>C47</f>
        <v>0</v>
      </c>
      <c r="F47" s="9"/>
      <c r="G47" s="9">
        <v>46871785.1</v>
      </c>
      <c r="H47" s="9"/>
      <c r="I47" s="68">
        <f t="shared" si="2"/>
        <v>0</v>
      </c>
      <c r="J47" s="67"/>
      <c r="K47" s="9">
        <v>0</v>
      </c>
      <c r="L47" s="9"/>
      <c r="M47" s="9">
        <f>K47</f>
        <v>0</v>
      </c>
      <c r="N47" s="9"/>
      <c r="O47" s="9">
        <v>0</v>
      </c>
      <c r="P47" s="9"/>
      <c r="Q47" s="68">
        <f t="shared" si="3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0</v>
      </c>
      <c r="D48" s="9"/>
      <c r="E48" s="9">
        <f>C48</f>
        <v>0</v>
      </c>
      <c r="F48" s="9"/>
      <c r="G48" s="9">
        <v>2869110.85</v>
      </c>
      <c r="H48" s="9"/>
      <c r="I48" s="68">
        <f t="shared" si="2"/>
        <v>0</v>
      </c>
      <c r="J48" s="67"/>
      <c r="K48" s="9">
        <v>0</v>
      </c>
      <c r="L48" s="9"/>
      <c r="M48" s="9">
        <f>K48</f>
        <v>0</v>
      </c>
      <c r="N48" s="9"/>
      <c r="O48" s="9">
        <v>0</v>
      </c>
      <c r="P48" s="9"/>
      <c r="Q48" s="68">
        <f t="shared" si="3"/>
        <v>0</v>
      </c>
      <c r="R48" s="72"/>
      <c r="S48" s="57">
        <v>0</v>
      </c>
    </row>
    <row r="49" spans="1:19" ht="13.5" customHeight="1">
      <c r="A49" s="47" t="s">
        <v>40</v>
      </c>
      <c r="B49" s="45"/>
      <c r="C49" s="9">
        <v>22488108.81</v>
      </c>
      <c r="D49" s="9"/>
      <c r="E49" s="9">
        <v>22488108.81</v>
      </c>
      <c r="F49" s="9"/>
      <c r="G49" s="9">
        <v>26475823.62</v>
      </c>
      <c r="H49" s="9"/>
      <c r="I49" s="68">
        <f t="shared" si="2"/>
        <v>0.07181349860926454</v>
      </c>
      <c r="J49" s="67"/>
      <c r="K49" s="9">
        <v>19590529.16</v>
      </c>
      <c r="L49" s="9"/>
      <c r="M49" s="9">
        <v>28606750.21</v>
      </c>
      <c r="N49" s="9"/>
      <c r="O49" s="9">
        <v>21264149.81</v>
      </c>
      <c r="P49" s="9"/>
      <c r="Q49" s="68">
        <f t="shared" si="3"/>
        <v>0.09792670932347541</v>
      </c>
      <c r="R49" s="72"/>
      <c r="S49" s="57">
        <v>0</v>
      </c>
    </row>
    <row r="50" spans="1:19" ht="13.5" customHeight="1">
      <c r="A50" s="47" t="s">
        <v>44</v>
      </c>
      <c r="B50" s="45"/>
      <c r="C50" s="9">
        <v>0</v>
      </c>
      <c r="D50" s="9"/>
      <c r="E50" s="9">
        <f>C50</f>
        <v>0</v>
      </c>
      <c r="F50" s="9"/>
      <c r="G50" s="9">
        <v>0</v>
      </c>
      <c r="H50" s="9"/>
      <c r="I50" s="68">
        <f t="shared" si="2"/>
        <v>0</v>
      </c>
      <c r="J50" s="67"/>
      <c r="K50" s="9">
        <v>0</v>
      </c>
      <c r="L50" s="9"/>
      <c r="M50" s="9">
        <f>K50</f>
        <v>0</v>
      </c>
      <c r="N50" s="9"/>
      <c r="O50" s="9">
        <v>0</v>
      </c>
      <c r="P50" s="9"/>
      <c r="Q50" s="68">
        <f t="shared" si="3"/>
        <v>0</v>
      </c>
      <c r="R50" s="72"/>
      <c r="S50" s="57">
        <v>0</v>
      </c>
    </row>
    <row r="51" spans="1:19" ht="13.5" customHeight="1">
      <c r="A51" s="47" t="s">
        <v>42</v>
      </c>
      <c r="B51" s="45"/>
      <c r="C51" s="9">
        <v>3990142.66</v>
      </c>
      <c r="D51" s="9"/>
      <c r="E51" s="9">
        <v>10188004.72</v>
      </c>
      <c r="F51" s="9"/>
      <c r="G51" s="9">
        <v>0</v>
      </c>
      <c r="H51" s="9"/>
      <c r="I51" s="68">
        <f t="shared" si="2"/>
        <v>0.01274211659084716</v>
      </c>
      <c r="J51" s="67"/>
      <c r="K51" s="9">
        <v>-1050890.97</v>
      </c>
      <c r="L51" s="9"/>
      <c r="M51" s="9">
        <v>2538744.56</v>
      </c>
      <c r="N51" s="9"/>
      <c r="O51" s="9">
        <v>7470114.85</v>
      </c>
      <c r="P51" s="9"/>
      <c r="Q51" s="68">
        <f t="shared" si="3"/>
        <v>-0.00525306354460183</v>
      </c>
      <c r="R51" s="72"/>
      <c r="S51" s="57">
        <f t="shared" si="4"/>
        <v>4.7969140223937785</v>
      </c>
    </row>
    <row r="52" spans="1:19" ht="13.5" customHeight="1">
      <c r="A52" s="47" t="s">
        <v>35</v>
      </c>
      <c r="B52" s="45"/>
      <c r="C52" s="9">
        <v>591447.77</v>
      </c>
      <c r="D52" s="9">
        <v>9485.48</v>
      </c>
      <c r="E52" s="9">
        <v>1193637.15</v>
      </c>
      <c r="F52" s="9"/>
      <c r="G52" s="9">
        <v>1188066.4</v>
      </c>
      <c r="H52" s="9"/>
      <c r="I52" s="68">
        <f t="shared" si="2"/>
        <v>0.0018887285706061835</v>
      </c>
      <c r="J52" s="66"/>
      <c r="K52" s="9">
        <v>1130072.8</v>
      </c>
      <c r="L52" s="9">
        <v>9485.48</v>
      </c>
      <c r="M52" s="9">
        <v>1143132.79</v>
      </c>
      <c r="N52" s="9"/>
      <c r="O52" s="9">
        <v>1130070</v>
      </c>
      <c r="P52" s="9"/>
      <c r="Q52" s="68">
        <f t="shared" si="3"/>
        <v>0.005648867863453157</v>
      </c>
      <c r="R52" s="72"/>
      <c r="S52" s="57">
        <f t="shared" si="4"/>
        <v>0.47662861189119854</v>
      </c>
    </row>
    <row r="53" spans="1:19" ht="13.5" customHeight="1">
      <c r="A53" s="47" t="s">
        <v>36</v>
      </c>
      <c r="B53" s="45"/>
      <c r="C53" s="10">
        <v>14720904.05</v>
      </c>
      <c r="D53" s="9"/>
      <c r="E53" s="10">
        <v>15155690.46</v>
      </c>
      <c r="F53" s="9"/>
      <c r="G53" s="10">
        <v>14580256.5</v>
      </c>
      <c r="H53" s="9"/>
      <c r="I53" s="69">
        <f t="shared" si="2"/>
        <v>0.047009716621955105</v>
      </c>
      <c r="J53" s="66"/>
      <c r="K53" s="10">
        <v>13779102.23</v>
      </c>
      <c r="L53" s="9"/>
      <c r="M53" s="10">
        <v>13809297.24</v>
      </c>
      <c r="N53" s="9"/>
      <c r="O53" s="10">
        <v>13774987</v>
      </c>
      <c r="P53" s="9"/>
      <c r="Q53" s="69">
        <f t="shared" si="3"/>
        <v>0.06887726859214975</v>
      </c>
      <c r="R53" s="72"/>
      <c r="S53" s="57">
        <f t="shared" si="4"/>
        <v>-0.06835001325046416</v>
      </c>
    </row>
    <row r="54" spans="1:19" ht="13.5" customHeight="1">
      <c r="A54" s="47"/>
      <c r="B54" s="45"/>
      <c r="C54" s="9">
        <f>SUM(C46:C53)</f>
        <v>176806336.04000002</v>
      </c>
      <c r="D54" s="9"/>
      <c r="E54" s="9">
        <f>SUM(E46:E53)</f>
        <v>270135489.86</v>
      </c>
      <c r="F54" s="9"/>
      <c r="G54" s="9">
        <f>SUM(G46:G53)</f>
        <v>227389056.81</v>
      </c>
      <c r="H54" s="9"/>
      <c r="I54" s="68">
        <f>SUM(I46:I53)</f>
        <v>0.5646131328603128</v>
      </c>
      <c r="J54" s="67"/>
      <c r="K54" s="9">
        <f>SUM(K46:K53)</f>
        <v>83571729.76</v>
      </c>
      <c r="L54" s="9"/>
      <c r="M54" s="9">
        <f>SUM(M46:M53)</f>
        <v>185000645.99</v>
      </c>
      <c r="N54" s="9"/>
      <c r="O54" s="9">
        <f>SUM(O46:O53)</f>
        <v>253611414.7</v>
      </c>
      <c r="P54" s="9"/>
      <c r="Q54" s="68">
        <f>SUM(Q46:Q53)</f>
        <v>0.41774800573419324</v>
      </c>
      <c r="R54" s="72"/>
      <c r="S54" s="57">
        <f t="shared" si="4"/>
        <v>-1.1156237467831491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7" t="s">
        <v>31</v>
      </c>
      <c r="B56" s="108"/>
      <c r="C56" s="30">
        <f>C54</f>
        <v>176806336.04000002</v>
      </c>
      <c r="D56" s="30"/>
      <c r="E56" s="30">
        <f>E54</f>
        <v>270135489.86</v>
      </c>
      <c r="F56" s="30"/>
      <c r="G56" s="30">
        <f>G54</f>
        <v>227389056.81</v>
      </c>
      <c r="H56" s="30"/>
      <c r="I56" s="73">
        <f>I54</f>
        <v>0.5646131328603128</v>
      </c>
      <c r="J56" s="33"/>
      <c r="K56" s="30">
        <f>K54</f>
        <v>83571729.76</v>
      </c>
      <c r="L56" s="30"/>
      <c r="M56" s="30">
        <f>M54</f>
        <v>185000645.99</v>
      </c>
      <c r="N56" s="30"/>
      <c r="O56" s="30">
        <f>O54</f>
        <v>253611414.7</v>
      </c>
      <c r="P56" s="30"/>
      <c r="Q56" s="73">
        <f>Q54</f>
        <v>0.41774800573419324</v>
      </c>
      <c r="R56" s="33"/>
      <c r="S56" s="31">
        <f>(K56-C56)/K56</f>
        <v>-1.1156237467831491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">
        <v>731.03</v>
      </c>
      <c r="D61" s="9"/>
      <c r="E61" s="10">
        <v>1803.52</v>
      </c>
      <c r="F61" s="9"/>
      <c r="G61" s="10">
        <v>28129</v>
      </c>
      <c r="H61" s="9"/>
      <c r="I61" s="69">
        <f>C61/$C$67</f>
        <v>2.3344702896931003E-06</v>
      </c>
      <c r="J61" s="66"/>
      <c r="K61" s="10">
        <v>176.04</v>
      </c>
      <c r="L61" s="9"/>
      <c r="M61" s="10">
        <v>1053.93</v>
      </c>
      <c r="N61" s="9"/>
      <c r="O61" s="10">
        <v>0</v>
      </c>
      <c r="P61" s="9"/>
      <c r="Q61" s="69">
        <f>K61/$K$67</f>
        <v>8.799669354773371E-07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731.03</v>
      </c>
      <c r="D62" s="9"/>
      <c r="E62" s="9">
        <f>SUM(E61:E61)</f>
        <v>1803.52</v>
      </c>
      <c r="F62" s="9"/>
      <c r="G62" s="9">
        <f>SUM(G61:G61)</f>
        <v>28129</v>
      </c>
      <c r="H62" s="9"/>
      <c r="I62" s="68">
        <f>SUM(I61:I61)</f>
        <v>2.3344702896931003E-06</v>
      </c>
      <c r="J62" s="66"/>
      <c r="K62" s="9">
        <f>SUM(K61:K61)</f>
        <v>176.04</v>
      </c>
      <c r="L62" s="9"/>
      <c r="M62" s="9">
        <f>SUM(M61:M61)</f>
        <v>1053.93</v>
      </c>
      <c r="N62" s="9"/>
      <c r="O62" s="9">
        <f>SUM(O61)</f>
        <v>0</v>
      </c>
      <c r="P62" s="9"/>
      <c r="Q62" s="68">
        <f>SUM(Q61)</f>
        <v>8.799669354773371E-07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>
        <v>0</v>
      </c>
    </row>
    <row r="64" spans="1:19" ht="13.5" customHeight="1" thickBot="1">
      <c r="A64" s="27" t="s">
        <v>39</v>
      </c>
      <c r="B64" s="28"/>
      <c r="C64" s="29">
        <f>C62</f>
        <v>731.03</v>
      </c>
      <c r="D64" s="74"/>
      <c r="E64" s="30">
        <f>E62</f>
        <v>1803.52</v>
      </c>
      <c r="F64" s="30"/>
      <c r="G64" s="30">
        <f>G62</f>
        <v>28129</v>
      </c>
      <c r="H64" s="74"/>
      <c r="I64" s="73">
        <f>I62</f>
        <v>2.3344702896931003E-06</v>
      </c>
      <c r="J64" s="75"/>
      <c r="K64" s="30">
        <f>K62</f>
        <v>176.04</v>
      </c>
      <c r="L64" s="74"/>
      <c r="M64" s="30">
        <f>M62</f>
        <v>1053.93</v>
      </c>
      <c r="N64" s="30"/>
      <c r="O64" s="30">
        <f>O62</f>
        <v>0</v>
      </c>
      <c r="P64" s="74"/>
      <c r="Q64" s="73">
        <f>Q62</f>
        <v>8.799669354773371E-07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313145985.72</v>
      </c>
      <c r="D67" s="77"/>
      <c r="E67" s="77">
        <f>3387988+1134003301+1074069260</f>
        <v>2211460549</v>
      </c>
      <c r="F67" s="77"/>
      <c r="G67" s="77">
        <f>G41+G56+G64</f>
        <v>938632897.3799999</v>
      </c>
      <c r="H67" s="77"/>
      <c r="I67" s="78">
        <f>I41+I56+I64</f>
        <v>0.9999917441381403</v>
      </c>
      <c r="J67" s="79"/>
      <c r="K67" s="77">
        <f>K41+K56+K64</f>
        <v>200052971.20000002</v>
      </c>
      <c r="L67" s="77"/>
      <c r="M67" s="77">
        <f>M41+M56+M64</f>
        <v>844090354.9399999</v>
      </c>
      <c r="N67" s="77"/>
      <c r="O67" s="77">
        <f>O41+O56+O64</f>
        <v>872884521.51</v>
      </c>
      <c r="P67" s="77"/>
      <c r="Q67" s="78">
        <f>Q41+Q56+Q64</f>
        <v>1</v>
      </c>
      <c r="R67" s="33"/>
      <c r="S67" s="78">
        <f>(K67-C67)/K67</f>
        <v>-0.5653153454388684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2021-02-09T17:27:16Z</cp:lastPrinted>
  <dcterms:created xsi:type="dcterms:W3CDTF">2009-02-19T19:53:26Z</dcterms:created>
  <dcterms:modified xsi:type="dcterms:W3CDTF">2021-03-31T21:17:26Z</dcterms:modified>
  <cp:category/>
  <cp:version/>
  <cp:contentType/>
  <cp:contentStatus/>
</cp:coreProperties>
</file>