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2017'!$A$9:$J$75</definedName>
    <definedName name="A_impresión_IM">#REF!</definedName>
    <definedName name="_xlnm.Print_Area" localSheetId="0">'FEBRERO 2017'!$A$2:$S$68</definedName>
    <definedName name="TOTALA" localSheetId="0">'FEBRERO 2017'!$E$68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<sst xmlns="http://schemas.openxmlformats.org/spreadsheetml/2006/main" count="51" uniqueCount="47">
  <si>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</si>
  <si>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</si>
  <si>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</si>
  <si>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</si>
  <si>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</si>
  <si>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</si>
  <si>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</si>
  <si>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</si>
  <si>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</si>
  <si>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</si>
  <si>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</si>
  <si>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</si>
  <si>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</si>
  <si>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</si>
  <si>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</si>
  <si>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</si>
  <si>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</si>
  <si>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</si>
  <si>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</si>
  <si>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</si>
  <si>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</si>
  <si>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</si>
  <si>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</si>
  <si>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</si>
  <si>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</si>
  <si>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</si>
  <si>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</si>
  <si>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</si>
  <si>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</si>
  <si>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</si>
  <si>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</si>
  <si>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</si>
  <si>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</si>
  <si>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</si>
  <si>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</si>
  <si>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</si>
  <si>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</si>
  <si>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</si>
  <si>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VENTA DE BIENES MUNICIPALES</t>
  </si>
  <si>
    <t>PARTICIPACIONES ESTATALES</t>
  </si>
  <si>
    <t>2023 VS 2022</t>
  </si>
  <si>
    <t>OTROS INGRESOS</t>
  </si>
  <si>
    <t>COMPARATIVO MES JULIO DE  2022 VS MES DE JULIO 2023</t>
  </si>
  <si>
    <t>JULIO</t>
  </si>
  <si>
    <t>ACCESORIOS DE IMPUESTO (RECARGOS)</t>
  </si>
  <si>
    <t>RECARGOS</t>
  </si>
  <si>
    <t>GASTOS DE EJECUCION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</si>
</sst>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3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9" fontId="0" fillId="0" borderId="0" xfId="55" applyFont="1" applyFill="1" applyAlignment="1">
      <alignment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U100"/>
  <sheetViews>
    <sheetView showGridLines="0" tabSelected="1" zoomScale="75" zoomScaleNormal="75" zoomScalePageLayoutView="0" workbookViewId="0" topLeftCell="A1">
      <selection activeCell="G3" sqref="G3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1" t="s">
        <v>20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2"/>
    </row>
    <row r="5" spans="1:19" ht="22.5" customHeight="1">
      <c r="A5" s="105"/>
      <c r="B5" s="100"/>
      <c r="C5" s="131" t="s">
        <v>0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2"/>
    </row>
    <row r="6" spans="1:19" ht="22.5" customHeight="1">
      <c r="A6" s="105"/>
      <c r="B6" s="100"/>
      <c r="C6" s="131" t="s">
        <v>42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29">
        <v>2022</v>
      </c>
      <c r="D8" s="129"/>
      <c r="E8" s="129"/>
      <c r="F8" s="129"/>
      <c r="G8" s="129"/>
      <c r="H8" s="129"/>
      <c r="I8" s="130"/>
      <c r="J8" s="115"/>
      <c r="K8" s="129">
        <v>2023</v>
      </c>
      <c r="L8" s="129"/>
      <c r="M8" s="129"/>
      <c r="N8" s="129"/>
      <c r="O8" s="129"/>
      <c r="P8" s="129"/>
      <c r="Q8" s="130"/>
      <c r="R8" s="115"/>
      <c r="S8" s="116" t="str">
        <f>C10</f>
        <v>JULIO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43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JULIO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40</v>
      </c>
    </row>
    <row r="11" spans="1:19" s="3" customFormat="1" ht="20.25" thickBot="1">
      <c r="A11" s="113" t="s">
        <v>29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38614657.49</v>
      </c>
      <c r="D14" s="7"/>
      <c r="E14" s="7">
        <v>305185542.72</v>
      </c>
      <c r="F14" s="7"/>
      <c r="G14" s="7">
        <v>266112332.72</v>
      </c>
      <c r="H14" s="7"/>
      <c r="I14" s="59">
        <f>C14/$K$68</f>
        <v>0.21889599799923282</v>
      </c>
      <c r="J14" s="58"/>
      <c r="K14" s="7">
        <v>40874248.53</v>
      </c>
      <c r="L14" s="7"/>
      <c r="M14" s="7">
        <v>360185717.35</v>
      </c>
      <c r="N14" s="7"/>
      <c r="O14" s="7">
        <v>294641327</v>
      </c>
      <c r="P14" s="7"/>
      <c r="Q14" s="59">
        <f>K14/$K$68</f>
        <v>0.23170500545706185</v>
      </c>
      <c r="R14" s="62"/>
      <c r="S14" s="51">
        <f>(K14-C14)/K14</f>
        <v>0.05528153106818718</v>
      </c>
    </row>
    <row r="15" spans="1:19" ht="13.5" customHeight="1">
      <c r="A15" s="40" t="s">
        <v>6</v>
      </c>
      <c r="B15" s="41"/>
      <c r="C15" s="7">
        <v>13875522.48</v>
      </c>
      <c r="D15" s="7"/>
      <c r="E15" s="7">
        <f>C15+772450494</f>
        <v>786326016.48</v>
      </c>
      <c r="F15" s="7"/>
      <c r="G15" s="7">
        <v>787245780.78</v>
      </c>
      <c r="H15" s="7"/>
      <c r="I15" s="59">
        <f>C15/$K$68</f>
        <v>0.07865656562684663</v>
      </c>
      <c r="J15" s="58"/>
      <c r="K15" s="7">
        <v>12411815</v>
      </c>
      <c r="L15" s="7"/>
      <c r="M15" s="7">
        <f>K15+775835050</f>
        <v>788246865</v>
      </c>
      <c r="N15" s="7"/>
      <c r="O15" s="7">
        <v>794753767</v>
      </c>
      <c r="P15" s="7"/>
      <c r="Q15" s="59">
        <f>K15/$K$68</f>
        <v>0.0703592057526456</v>
      </c>
      <c r="R15" s="62"/>
      <c r="S15" s="51">
        <f>(K15-C15)/K15</f>
        <v>-0.11792856081080813</v>
      </c>
    </row>
    <row r="16" spans="1:19" ht="13.5" customHeight="1">
      <c r="A16" s="40" t="s">
        <v>7</v>
      </c>
      <c r="B16" s="41"/>
      <c r="C16" s="7">
        <v>358611.58</v>
      </c>
      <c r="D16" s="7"/>
      <c r="E16" s="7">
        <v>762112.79</v>
      </c>
      <c r="F16" s="7"/>
      <c r="G16" s="7">
        <v>315000</v>
      </c>
      <c r="H16" s="7"/>
      <c r="I16" s="81">
        <f>C16/$K$68</f>
        <v>0.002032871577807221</v>
      </c>
      <c r="J16" s="58"/>
      <c r="K16" s="7">
        <v>209696.2</v>
      </c>
      <c r="L16" s="7"/>
      <c r="M16" s="7">
        <v>1779284.08</v>
      </c>
      <c r="N16" s="7"/>
      <c r="O16" s="7">
        <v>762114</v>
      </c>
      <c r="P16" s="7"/>
      <c r="Q16" s="59">
        <f>K16/$K$68</f>
        <v>0.0011887107632000578</v>
      </c>
      <c r="R16" s="62"/>
      <c r="S16" s="51">
        <f>(K16-C16)/K16</f>
        <v>-0.7101482048792491</v>
      </c>
    </row>
    <row r="17" spans="1:19" ht="13.5" customHeight="1">
      <c r="A17" s="40" t="s">
        <v>44</v>
      </c>
      <c r="B17" s="41"/>
      <c r="C17" s="7">
        <v>0</v>
      </c>
      <c r="D17" s="7"/>
      <c r="E17" s="7">
        <v>-1806.41</v>
      </c>
      <c r="F17" s="7"/>
      <c r="G17" s="7">
        <v>0</v>
      </c>
      <c r="H17" s="7"/>
      <c r="I17" s="81">
        <f>C17/$K$68</f>
        <v>0</v>
      </c>
      <c r="J17" s="58"/>
      <c r="K17" s="7">
        <v>0</v>
      </c>
      <c r="L17" s="7"/>
      <c r="M17" s="7">
        <v>0</v>
      </c>
      <c r="N17" s="7"/>
      <c r="O17" s="7">
        <v>0</v>
      </c>
      <c r="P17" s="7"/>
      <c r="Q17" s="81">
        <f>K17/$K$68</f>
        <v>0</v>
      </c>
      <c r="R17" s="62"/>
      <c r="S17" s="51">
        <v>0</v>
      </c>
    </row>
    <row r="18" spans="1:19" ht="13.5" customHeight="1">
      <c r="A18" s="35"/>
      <c r="B18" s="41"/>
      <c r="C18" s="82">
        <f>SUM(C14:C17)</f>
        <v>52848791.55</v>
      </c>
      <c r="D18" s="10"/>
      <c r="E18" s="83">
        <f>SUM(E14:E17)</f>
        <v>1092271865.58</v>
      </c>
      <c r="F18" s="7"/>
      <c r="G18" s="83">
        <f>SUM(G14:G17)</f>
        <v>1053673113.5</v>
      </c>
      <c r="H18" s="7"/>
      <c r="I18" s="84">
        <f>SUM(I14:I17)</f>
        <v>0.2995854352038867</v>
      </c>
      <c r="J18" s="58"/>
      <c r="K18" s="83">
        <f>SUM(K14:K17)</f>
        <v>53495759.730000004</v>
      </c>
      <c r="L18" s="10"/>
      <c r="M18" s="83">
        <f>SUM(M14:M17)</f>
        <v>1150211866.4299998</v>
      </c>
      <c r="N18" s="7"/>
      <c r="O18" s="83">
        <f>SUM(O14:O17)</f>
        <v>1090157208</v>
      </c>
      <c r="P18" s="7"/>
      <c r="Q18" s="84">
        <f>SUM(Q14:Q17)</f>
        <v>0.3032529219729075</v>
      </c>
      <c r="R18" s="62"/>
      <c r="S18" s="85">
        <f>(K18-C18)/K18</f>
        <v>0.012093821702230962</v>
      </c>
    </row>
    <row r="19" spans="1:19" ht="13.5" customHeight="1">
      <c r="A19" s="40"/>
      <c r="B19" s="41"/>
      <c r="C19" s="4"/>
      <c r="D19" s="4"/>
      <c r="E19" s="4"/>
      <c r="F19" s="4"/>
      <c r="G19" s="4"/>
      <c r="H19" s="7"/>
      <c r="I19" s="51"/>
      <c r="J19" s="58"/>
      <c r="K19" s="4"/>
      <c r="L19" s="4"/>
      <c r="M19" s="4"/>
      <c r="N19" s="4"/>
      <c r="O19" s="4"/>
      <c r="P19" s="4"/>
      <c r="Q19" s="56"/>
      <c r="R19" s="62"/>
      <c r="S19" s="51"/>
    </row>
    <row r="20" spans="1:19" ht="13.5" customHeight="1">
      <c r="A20" s="38" t="s">
        <v>27</v>
      </c>
      <c r="B20" s="41"/>
      <c r="C20" s="4"/>
      <c r="D20" s="4"/>
      <c r="E20" s="4"/>
      <c r="F20" s="4"/>
      <c r="G20" s="4"/>
      <c r="H20" s="7"/>
      <c r="I20" s="51"/>
      <c r="J20" s="58"/>
      <c r="K20" s="4"/>
      <c r="L20" s="4"/>
      <c r="M20" s="4"/>
      <c r="N20" s="4"/>
      <c r="O20" s="4"/>
      <c r="P20" s="4"/>
      <c r="Q20" s="56"/>
      <c r="R20" s="62"/>
      <c r="S20" s="51"/>
    </row>
    <row r="21" spans="1:19" ht="13.5" customHeight="1">
      <c r="A21" s="42" t="s">
        <v>23</v>
      </c>
      <c r="B21" s="41"/>
      <c r="C21" s="7">
        <v>1959403.01</v>
      </c>
      <c r="D21" s="7"/>
      <c r="E21" s="7">
        <v>8436073.85</v>
      </c>
      <c r="F21" s="7"/>
      <c r="G21" s="7">
        <v>23841448</v>
      </c>
      <c r="H21" s="7"/>
      <c r="I21" s="59">
        <f>C21/$C$68</f>
        <v>0.00875156550840932</v>
      </c>
      <c r="J21" s="58"/>
      <c r="K21" s="7">
        <v>4232547.79</v>
      </c>
      <c r="L21" s="7"/>
      <c r="M21" s="7">
        <v>11465792.85</v>
      </c>
      <c r="N21" s="7"/>
      <c r="O21" s="7">
        <v>8804754</v>
      </c>
      <c r="P21" s="4"/>
      <c r="Q21" s="59">
        <f>K21/$K$68</f>
        <v>0.023993163031717394</v>
      </c>
      <c r="R21" s="62"/>
      <c r="S21" s="51">
        <f aca="true" t="shared" si="0" ref="S21:S28">(K21-C21)/K21</f>
        <v>0.5370629920282601</v>
      </c>
    </row>
    <row r="22" spans="1:19" s="4" customFormat="1" ht="13.5" customHeight="1">
      <c r="A22" s="42" t="s">
        <v>8</v>
      </c>
      <c r="B22" s="41"/>
      <c r="C22" s="7">
        <v>1666408.8</v>
      </c>
      <c r="D22" s="7"/>
      <c r="E22" s="7">
        <v>9775663.38</v>
      </c>
      <c r="F22" s="7"/>
      <c r="G22" s="7">
        <v>7796183.65</v>
      </c>
      <c r="H22" s="7"/>
      <c r="I22" s="59">
        <f>C22/$C$68</f>
        <v>0.007442923024288794</v>
      </c>
      <c r="J22" s="58"/>
      <c r="K22" s="7">
        <v>1717483</v>
      </c>
      <c r="L22" s="7"/>
      <c r="M22" s="7">
        <v>18449216.06</v>
      </c>
      <c r="N22" s="7"/>
      <c r="O22" s="7">
        <v>10508315</v>
      </c>
      <c r="P22" s="7"/>
      <c r="Q22" s="59">
        <f>K22/$K$68</f>
        <v>0.009735944321895793</v>
      </c>
      <c r="R22" s="62"/>
      <c r="S22" s="51">
        <f t="shared" si="0"/>
        <v>0.029737819821215088</v>
      </c>
    </row>
    <row r="23" spans="1:19" s="4" customFormat="1" ht="13.5" customHeight="1">
      <c r="A23" s="40" t="s">
        <v>10</v>
      </c>
      <c r="B23" s="41"/>
      <c r="C23" s="7">
        <v>4063855.95</v>
      </c>
      <c r="D23" s="7"/>
      <c r="E23" s="7">
        <v>22330841.18</v>
      </c>
      <c r="F23" s="7"/>
      <c r="G23" s="7">
        <v>17671539.65</v>
      </c>
      <c r="H23" s="7"/>
      <c r="I23" s="59">
        <f>C23/$C$68</f>
        <v>0.018150988531534403</v>
      </c>
      <c r="J23" s="58"/>
      <c r="K23" s="7">
        <v>2872114.71</v>
      </c>
      <c r="L23" s="7"/>
      <c r="M23" s="7">
        <v>25029496.39</v>
      </c>
      <c r="N23" s="7"/>
      <c r="O23" s="7">
        <v>22423668</v>
      </c>
      <c r="P23" s="7"/>
      <c r="Q23" s="59">
        <f>K23/$K$68</f>
        <v>0.01628123766154185</v>
      </c>
      <c r="R23" s="62"/>
      <c r="S23" s="51">
        <f t="shared" si="0"/>
        <v>-0.4149351123931955</v>
      </c>
    </row>
    <row r="24" spans="1:19" s="4" customFormat="1" ht="13.5" customHeight="1">
      <c r="A24" s="42" t="s">
        <v>9</v>
      </c>
      <c r="B24" s="41"/>
      <c r="C24" s="7">
        <v>150971</v>
      </c>
      <c r="D24" s="7"/>
      <c r="E24" s="7">
        <f>C24+9777372</f>
        <v>9928343</v>
      </c>
      <c r="F24" s="7"/>
      <c r="G24" s="7">
        <v>10017788.47</v>
      </c>
      <c r="H24" s="7"/>
      <c r="I24" s="59">
        <f>C24/$C$68</f>
        <v>0.0006743036474002678</v>
      </c>
      <c r="J24" s="58"/>
      <c r="K24" s="7">
        <v>241278.88</v>
      </c>
      <c r="L24" s="7"/>
      <c r="M24" s="7">
        <f>K24+13042423</f>
        <v>13283701.88</v>
      </c>
      <c r="N24" s="7"/>
      <c r="O24" s="7">
        <v>10799913</v>
      </c>
      <c r="P24" s="7"/>
      <c r="Q24" s="59">
        <f>K24/$K$68</f>
        <v>0.0013677443920722223</v>
      </c>
      <c r="R24" s="62"/>
      <c r="S24" s="51">
        <f t="shared" si="0"/>
        <v>0.3742883753439174</v>
      </c>
    </row>
    <row r="25" spans="1:19" s="4" customFormat="1" ht="13.5" customHeight="1">
      <c r="A25" s="43" t="s">
        <v>21</v>
      </c>
      <c r="B25" s="41"/>
      <c r="C25" s="7">
        <v>1229475.36</v>
      </c>
      <c r="D25" s="7"/>
      <c r="E25" s="7">
        <v>13851925.35</v>
      </c>
      <c r="F25" s="7"/>
      <c r="G25" s="7">
        <v>12834703.29</v>
      </c>
      <c r="H25" s="7"/>
      <c r="I25" s="59">
        <f>C25/$C$68</f>
        <v>0.005491383905761752</v>
      </c>
      <c r="J25" s="58"/>
      <c r="K25" s="7">
        <v>1423841.73</v>
      </c>
      <c r="L25" s="7"/>
      <c r="M25" s="7">
        <v>13509679.89</v>
      </c>
      <c r="N25" s="7"/>
      <c r="O25" s="7">
        <v>13849517</v>
      </c>
      <c r="P25" s="7"/>
      <c r="Q25" s="59">
        <f>K25/$K$68</f>
        <v>0.008071371772804611</v>
      </c>
      <c r="R25" s="62"/>
      <c r="S25" s="51">
        <f t="shared" si="0"/>
        <v>0.1365084095407148</v>
      </c>
    </row>
    <row r="26" spans="1:19" s="4" customFormat="1" ht="13.5" customHeight="1">
      <c r="A26" s="40" t="s">
        <v>45</v>
      </c>
      <c r="B26" s="41"/>
      <c r="C26" s="7">
        <v>0</v>
      </c>
      <c r="D26" s="7"/>
      <c r="E26" s="7">
        <v>84.07</v>
      </c>
      <c r="F26" s="7"/>
      <c r="G26" s="7">
        <v>0</v>
      </c>
      <c r="H26" s="7"/>
      <c r="I26" s="59">
        <f>C26/$C$68</f>
        <v>0</v>
      </c>
      <c r="J26" s="58"/>
      <c r="K26" s="7">
        <v>0</v>
      </c>
      <c r="L26" s="7"/>
      <c r="M26" s="7">
        <v>0</v>
      </c>
      <c r="N26" s="7"/>
      <c r="O26" s="7">
        <v>0</v>
      </c>
      <c r="P26" s="7"/>
      <c r="Q26" s="59">
        <f>K26/$K$68</f>
        <v>0</v>
      </c>
      <c r="R26" s="62"/>
      <c r="S26" s="51">
        <v>0</v>
      </c>
    </row>
    <row r="27" spans="1:19" s="4" customFormat="1" ht="13.5" customHeight="1">
      <c r="A27" s="40" t="s">
        <v>46</v>
      </c>
      <c r="B27" s="41"/>
      <c r="C27" s="7">
        <v>0</v>
      </c>
      <c r="D27" s="7"/>
      <c r="E27" s="7">
        <v>89.62</v>
      </c>
      <c r="F27" s="7"/>
      <c r="G27" s="7">
        <v>0</v>
      </c>
      <c r="H27" s="7"/>
      <c r="I27" s="59">
        <f>C27/$C$68</f>
        <v>0</v>
      </c>
      <c r="J27" s="58"/>
      <c r="K27" s="7">
        <v>0</v>
      </c>
      <c r="L27" s="7"/>
      <c r="M27" s="7">
        <v>0</v>
      </c>
      <c r="N27" s="7"/>
      <c r="O27" s="7">
        <v>0</v>
      </c>
      <c r="P27" s="7"/>
      <c r="Q27" s="59">
        <f>K27/$K$68</f>
        <v>0</v>
      </c>
      <c r="R27" s="62"/>
      <c r="S27" s="51">
        <v>0</v>
      </c>
    </row>
    <row r="28" spans="1:19" s="4" customFormat="1" ht="13.5" customHeight="1">
      <c r="A28" s="40"/>
      <c r="B28" s="41"/>
      <c r="C28" s="83">
        <f>SUM(C21:C27)</f>
        <v>9070114.12</v>
      </c>
      <c r="D28" s="7"/>
      <c r="E28" s="83">
        <f>SUM(E21:E27)</f>
        <v>64323020.449999996</v>
      </c>
      <c r="F28" s="7"/>
      <c r="G28" s="83">
        <f>SUM(G21:G27)</f>
        <v>72161663.06</v>
      </c>
      <c r="H28" s="7"/>
      <c r="I28" s="84">
        <f>SUM(I21:I27)</f>
        <v>0.04051116461739454</v>
      </c>
      <c r="J28" s="58"/>
      <c r="K28" s="83">
        <f>SUM(K21:K27)</f>
        <v>10487266.110000001</v>
      </c>
      <c r="L28" s="7"/>
      <c r="M28" s="83">
        <f>SUM(M21:M27)</f>
        <v>81737887.07</v>
      </c>
      <c r="N28" s="7"/>
      <c r="O28" s="83">
        <f>SUM(O21:O27)</f>
        <v>66386167</v>
      </c>
      <c r="P28" s="7"/>
      <c r="Q28" s="84">
        <f>SUM(Q22:Q27)</f>
        <v>0.035456298148314476</v>
      </c>
      <c r="R28" s="62"/>
      <c r="S28" s="85">
        <f t="shared" si="0"/>
        <v>0.1351307361838272</v>
      </c>
    </row>
    <row r="29" spans="1:19" s="4" customFormat="1" ht="13.5" customHeight="1">
      <c r="A29" s="40"/>
      <c r="B29" s="41"/>
      <c r="H29" s="7"/>
      <c r="I29" s="51"/>
      <c r="J29" s="58"/>
      <c r="Q29" s="56"/>
      <c r="R29" s="62"/>
      <c r="S29" s="51"/>
    </row>
    <row r="30" spans="1:19" ht="13.5" customHeight="1">
      <c r="A30" s="38" t="s">
        <v>24</v>
      </c>
      <c r="B30" s="41"/>
      <c r="C30" s="4"/>
      <c r="D30" s="4"/>
      <c r="E30" s="4"/>
      <c r="F30" s="4"/>
      <c r="G30" s="4"/>
      <c r="H30" s="7"/>
      <c r="I30" s="51"/>
      <c r="J30" s="58"/>
      <c r="K30" s="4"/>
      <c r="L30" s="4"/>
      <c r="M30" s="4"/>
      <c r="N30" s="4"/>
      <c r="O30" s="4"/>
      <c r="P30" s="4"/>
      <c r="Q30" s="56"/>
      <c r="R30" s="62"/>
      <c r="S30" s="51"/>
    </row>
    <row r="31" spans="1:19" ht="13.5" customHeight="1">
      <c r="A31" s="40" t="s">
        <v>25</v>
      </c>
      <c r="B31" s="41"/>
      <c r="C31" s="7">
        <v>989136.01</v>
      </c>
      <c r="D31" s="7"/>
      <c r="E31" s="7">
        <v>7203449.84</v>
      </c>
      <c r="F31" s="7"/>
      <c r="G31" s="7">
        <v>1675332.48</v>
      </c>
      <c r="H31" s="7"/>
      <c r="I31" s="59">
        <f>C31/$C$68</f>
        <v>0.004417921450596126</v>
      </c>
      <c r="J31" s="58"/>
      <c r="K31" s="7">
        <v>547233.06</v>
      </c>
      <c r="L31" s="7"/>
      <c r="M31" s="7">
        <v>9374146.28</v>
      </c>
      <c r="N31" s="7"/>
      <c r="O31" s="7">
        <v>7207996</v>
      </c>
      <c r="P31" s="7"/>
      <c r="Q31" s="59">
        <f>K31/$K$68</f>
        <v>0.0031021154813530385</v>
      </c>
      <c r="R31" s="62"/>
      <c r="S31" s="51">
        <f>(K31-C31)/K31</f>
        <v>-0.8075223927443271</v>
      </c>
    </row>
    <row r="32" spans="1:19" ht="13.5" customHeight="1">
      <c r="A32" s="40" t="s">
        <v>38</v>
      </c>
      <c r="B32" s="41"/>
      <c r="C32" s="7">
        <v>133780.39</v>
      </c>
      <c r="D32" s="7"/>
      <c r="E32" s="7">
        <v>2787733.44</v>
      </c>
      <c r="F32" s="7"/>
      <c r="G32" s="7">
        <v>54592.96</v>
      </c>
      <c r="H32" s="7"/>
      <c r="I32" s="59">
        <f>C32/$C$68</f>
        <v>0.0005975227356752643</v>
      </c>
      <c r="J32" s="58"/>
      <c r="K32" s="7">
        <v>13524.56</v>
      </c>
      <c r="L32" s="7"/>
      <c r="M32" s="7">
        <v>834748.85</v>
      </c>
      <c r="N32" s="7"/>
      <c r="O32" s="7">
        <v>2787736</v>
      </c>
      <c r="P32" s="7"/>
      <c r="Q32" s="59">
        <f>K32/$K$68</f>
        <v>7.66670547179442E-05</v>
      </c>
      <c r="R32" s="62"/>
      <c r="S32" s="51">
        <f>(K32-C32)/K32</f>
        <v>-8.891663018981765</v>
      </c>
    </row>
    <row r="33" spans="1:19" ht="13.5" customHeight="1">
      <c r="A33" s="40" t="s">
        <v>11</v>
      </c>
      <c r="B33" s="41"/>
      <c r="C33" s="7">
        <v>13950837.07</v>
      </c>
      <c r="D33" s="7"/>
      <c r="E33" s="7">
        <v>76503635.91</v>
      </c>
      <c r="F33" s="7"/>
      <c r="G33" s="7">
        <v>39321668.69</v>
      </c>
      <c r="H33" s="7"/>
      <c r="I33" s="59">
        <f>C33/$C$68</f>
        <v>0.062310644564769826</v>
      </c>
      <c r="J33" s="58"/>
      <c r="K33" s="7">
        <v>5678494.22</v>
      </c>
      <c r="L33" s="7"/>
      <c r="M33" s="7">
        <v>146214548.16</v>
      </c>
      <c r="N33" s="7"/>
      <c r="O33" s="7">
        <v>93684168</v>
      </c>
      <c r="P33" s="7"/>
      <c r="Q33" s="59">
        <f>K33/$K$68</f>
        <v>0.03218984034085175</v>
      </c>
      <c r="R33" s="62"/>
      <c r="S33" s="51">
        <f>(K33-C33)/K33</f>
        <v>-1.456784585755905</v>
      </c>
    </row>
    <row r="34" spans="1:19" ht="13.5" customHeight="1">
      <c r="A34" s="40" t="s">
        <v>12</v>
      </c>
      <c r="B34" s="41"/>
      <c r="C34" s="8">
        <v>1072160.01</v>
      </c>
      <c r="D34" s="7"/>
      <c r="E34" s="8">
        <v>6274715.17</v>
      </c>
      <c r="F34" s="7"/>
      <c r="G34" s="8">
        <v>2846364.55</v>
      </c>
      <c r="H34" s="7"/>
      <c r="I34" s="60">
        <f>C34/$C$68</f>
        <v>0.004788743568895401</v>
      </c>
      <c r="J34" s="58"/>
      <c r="K34" s="8">
        <v>554662.54</v>
      </c>
      <c r="L34" s="7"/>
      <c r="M34" s="8">
        <v>6868662.35</v>
      </c>
      <c r="N34" s="7"/>
      <c r="O34" s="8">
        <v>6274026</v>
      </c>
      <c r="P34" s="7"/>
      <c r="Q34" s="60">
        <f>K34/$K$68</f>
        <v>0.0031442311841696825</v>
      </c>
      <c r="R34" s="62"/>
      <c r="S34" s="52">
        <f>(K34-C34)/K34</f>
        <v>-0.9329951685578044</v>
      </c>
    </row>
    <row r="35" spans="1:19" s="4" customFormat="1" ht="13.5" customHeight="1">
      <c r="A35" s="42"/>
      <c r="B35" s="41"/>
      <c r="C35" s="7">
        <f>SUM(C31:D34)</f>
        <v>16145913.48</v>
      </c>
      <c r="D35" s="7"/>
      <c r="E35" s="7">
        <f>SUM(E31:E34)</f>
        <v>92769534.36</v>
      </c>
      <c r="F35" s="7"/>
      <c r="G35" s="7">
        <f>SUM(G31:G34)</f>
        <v>43897958.67999999</v>
      </c>
      <c r="H35" s="7"/>
      <c r="I35" s="59">
        <f>SUM(I31:I34)</f>
        <v>0.07211483231993662</v>
      </c>
      <c r="J35" s="58"/>
      <c r="K35" s="7">
        <f>SUM(K31:L34)</f>
        <v>6793914.38</v>
      </c>
      <c r="L35" s="7"/>
      <c r="M35" s="7">
        <f>SUM(M31:M34)</f>
        <v>163292105.64</v>
      </c>
      <c r="N35" s="7"/>
      <c r="O35" s="7">
        <f>SUM(O31:O34)</f>
        <v>109953926</v>
      </c>
      <c r="P35" s="7"/>
      <c r="Q35" s="59">
        <f>SUM(Q31:Q34)</f>
        <v>0.038512854061092415</v>
      </c>
      <c r="R35" s="62"/>
      <c r="S35" s="51">
        <f>(K35-C35)/K35</f>
        <v>-1.3765258990502618</v>
      </c>
    </row>
    <row r="36" spans="1:19" ht="13.5" customHeight="1">
      <c r="A36" s="35"/>
      <c r="B36" s="36"/>
      <c r="C36" s="4"/>
      <c r="D36" s="4"/>
      <c r="E36" s="4"/>
      <c r="F36" s="4"/>
      <c r="G36" s="4"/>
      <c r="H36" s="10"/>
      <c r="I36" s="49"/>
      <c r="J36" s="58"/>
      <c r="K36" s="4"/>
      <c r="L36" s="4"/>
      <c r="M36" s="4"/>
      <c r="N36" s="4"/>
      <c r="O36" s="4"/>
      <c r="P36" s="4"/>
      <c r="Q36" s="56"/>
      <c r="R36" s="62"/>
      <c r="S36" s="49"/>
    </row>
    <row r="37" spans="1:19" ht="13.5" customHeight="1">
      <c r="A37" s="38" t="s">
        <v>26</v>
      </c>
      <c r="B37" s="41"/>
      <c r="C37" s="4"/>
      <c r="D37" s="4"/>
      <c r="E37" s="4"/>
      <c r="F37" s="4"/>
      <c r="G37" s="4"/>
      <c r="H37" s="7"/>
      <c r="I37" s="51"/>
      <c r="J37" s="58"/>
      <c r="K37" s="4"/>
      <c r="L37" s="4"/>
      <c r="M37" s="4"/>
      <c r="N37" s="4"/>
      <c r="O37" s="4"/>
      <c r="P37" s="4"/>
      <c r="Q37" s="56"/>
      <c r="R37" s="62"/>
      <c r="S37" s="51"/>
    </row>
    <row r="38" spans="1:19" ht="13.5" customHeight="1">
      <c r="A38" s="40" t="s">
        <v>22</v>
      </c>
      <c r="B38" s="41"/>
      <c r="C38" s="7">
        <v>4342354.17</v>
      </c>
      <c r="D38" s="7"/>
      <c r="E38" s="7">
        <f>C38+28719691</f>
        <v>33062045.17</v>
      </c>
      <c r="F38" s="7"/>
      <c r="G38" s="7">
        <v>33227998.61</v>
      </c>
      <c r="H38" s="7"/>
      <c r="I38" s="59">
        <f>C38/$C$68</f>
        <v>0.019394885475586453</v>
      </c>
      <c r="J38" s="58"/>
      <c r="K38" s="7">
        <v>2885753.36</v>
      </c>
      <c r="L38" s="7"/>
      <c r="M38" s="7">
        <f>K38+20958403</f>
        <v>23844156.36</v>
      </c>
      <c r="N38" s="7"/>
      <c r="O38" s="7">
        <v>41132026</v>
      </c>
      <c r="P38" s="7"/>
      <c r="Q38" s="59">
        <f>K38/$K$68</f>
        <v>0.01635855146146058</v>
      </c>
      <c r="R38" s="62"/>
      <c r="S38" s="51">
        <f>(K38-C38)/K38</f>
        <v>-0.5047558222370051</v>
      </c>
    </row>
    <row r="39" spans="1:19" ht="13.5" customHeight="1">
      <c r="A39" s="40" t="s">
        <v>14</v>
      </c>
      <c r="B39" s="41"/>
      <c r="C39" s="7">
        <v>1182321.43</v>
      </c>
      <c r="D39" s="7"/>
      <c r="E39" s="7">
        <v>9042866.19</v>
      </c>
      <c r="F39" s="7"/>
      <c r="G39" s="7">
        <v>13690491.04</v>
      </c>
      <c r="H39" s="7"/>
      <c r="I39" s="81">
        <f>C39/$C$68</f>
        <v>0.005280773477346646</v>
      </c>
      <c r="J39" s="58"/>
      <c r="K39" s="7">
        <v>353591.95</v>
      </c>
      <c r="L39" s="7"/>
      <c r="M39" s="7">
        <v>21701734.46</v>
      </c>
      <c r="N39" s="7"/>
      <c r="O39" s="7">
        <v>9042882</v>
      </c>
      <c r="P39" s="7"/>
      <c r="Q39" s="59">
        <f>K39/$K$68</f>
        <v>0.0020044166596528534</v>
      </c>
      <c r="R39" s="62"/>
      <c r="S39" s="51">
        <f>(K39-C39)/K39</f>
        <v>-2.343745325650089</v>
      </c>
    </row>
    <row r="40" spans="1:19" ht="13.5" customHeight="1">
      <c r="A40" s="40" t="s">
        <v>13</v>
      </c>
      <c r="B40" s="41"/>
      <c r="C40" s="7">
        <v>33540.75</v>
      </c>
      <c r="D40" s="7"/>
      <c r="E40" s="7">
        <v>698441.88</v>
      </c>
      <c r="F40" s="7"/>
      <c r="G40" s="7">
        <v>646028.61</v>
      </c>
      <c r="H40" s="7"/>
      <c r="I40" s="59">
        <f>C40/$C$68</f>
        <v>0.00014980791053606675</v>
      </c>
      <c r="J40" s="58"/>
      <c r="K40" s="7">
        <v>34130.25</v>
      </c>
      <c r="L40" s="7"/>
      <c r="M40" s="7">
        <v>7836129.73</v>
      </c>
      <c r="N40" s="7"/>
      <c r="O40" s="7">
        <v>198443</v>
      </c>
      <c r="P40" s="7"/>
      <c r="Q40" s="59">
        <f>K40/$K$68</f>
        <v>0.0001934751107826883</v>
      </c>
      <c r="R40" s="62"/>
      <c r="S40" s="51">
        <f>(K40-C40)/K40</f>
        <v>0.01727206803348935</v>
      </c>
    </row>
    <row r="41" spans="1:19" ht="13.5" customHeight="1">
      <c r="A41" s="40"/>
      <c r="B41" s="41"/>
      <c r="C41" s="83">
        <f>SUM(C38:C40)</f>
        <v>5558216.35</v>
      </c>
      <c r="D41" s="7"/>
      <c r="E41" s="83">
        <f>SUM(E38:E40)</f>
        <v>42803353.24</v>
      </c>
      <c r="F41" s="7"/>
      <c r="G41" s="83">
        <f>SUM(G38:G40)</f>
        <v>47564518.26</v>
      </c>
      <c r="H41" s="7"/>
      <c r="I41" s="84">
        <f>SUM(I38:I40)</f>
        <v>0.02482546686346916</v>
      </c>
      <c r="J41" s="58"/>
      <c r="K41" s="83">
        <f>SUM(K38:K40)</f>
        <v>3273475.56</v>
      </c>
      <c r="L41" s="7"/>
      <c r="M41" s="83">
        <f>SUM(M38:M40)</f>
        <v>53382020.55</v>
      </c>
      <c r="N41" s="7"/>
      <c r="O41" s="83">
        <f>SUM(O38:O40)</f>
        <v>50373351</v>
      </c>
      <c r="P41" s="7"/>
      <c r="Q41" s="84">
        <f>SUM(Q38:Q40)</f>
        <v>0.01855644323189612</v>
      </c>
      <c r="R41" s="62"/>
      <c r="S41" s="85">
        <f>(K41-C41)/K41</f>
        <v>-0.6979556584806149</v>
      </c>
    </row>
    <row r="42" spans="1:19" ht="13.5" customHeight="1" thickBot="1">
      <c r="A42" s="86"/>
      <c r="B42" s="87"/>
      <c r="C42" s="7"/>
      <c r="D42" s="7"/>
      <c r="E42" s="7"/>
      <c r="F42" s="7"/>
      <c r="G42" s="7"/>
      <c r="H42" s="7"/>
      <c r="I42" s="51"/>
      <c r="J42" s="58"/>
      <c r="K42" s="4"/>
      <c r="L42" s="4"/>
      <c r="M42" s="4"/>
      <c r="N42" s="4"/>
      <c r="O42" s="4"/>
      <c r="P42" s="4"/>
      <c r="Q42" s="56"/>
      <c r="R42" s="62"/>
      <c r="S42" s="51"/>
    </row>
    <row r="43" spans="1:21" s="1" customFormat="1" ht="13.5" customHeight="1" thickBot="1">
      <c r="A43" s="70" t="s">
        <v>18</v>
      </c>
      <c r="B43" s="26"/>
      <c r="C43" s="27">
        <f>C18+C28+C35+C41</f>
        <v>83623035.49999999</v>
      </c>
      <c r="D43" s="28"/>
      <c r="E43" s="28">
        <f>E18+E28+E35+E41</f>
        <v>1292167773.6299999</v>
      </c>
      <c r="F43" s="28"/>
      <c r="G43" s="28">
        <f>G18+G28+G35+G41</f>
        <v>1217297253.5</v>
      </c>
      <c r="H43" s="28"/>
      <c r="I43" s="63">
        <f>I18+I28+I35+I41</f>
        <v>0.43703689900468706</v>
      </c>
      <c r="J43" s="30"/>
      <c r="K43" s="28">
        <f>K18+K28+K35+K41</f>
        <v>74050415.78</v>
      </c>
      <c r="L43" s="28"/>
      <c r="M43" s="28">
        <f>M18+M28+M35+M41</f>
        <v>1448623879.6899998</v>
      </c>
      <c r="N43" s="28"/>
      <c r="O43" s="28">
        <f>O18+O28+O35+O41</f>
        <v>1316870652</v>
      </c>
      <c r="P43" s="28"/>
      <c r="Q43" s="29">
        <f>K43/$K$68</f>
        <v>0.41977168044592794</v>
      </c>
      <c r="R43" s="31"/>
      <c r="S43" s="29">
        <f>(K43-C43)/K43</f>
        <v>-0.1292716539018464</v>
      </c>
      <c r="U43"/>
    </row>
    <row r="44" spans="1:19" s="4" customFormat="1" ht="13.5" customHeight="1" thickBot="1">
      <c r="A44" s="42"/>
      <c r="B44" s="41"/>
      <c r="C44" s="50"/>
      <c r="D44" s="7"/>
      <c r="E44" s="7"/>
      <c r="F44" s="7"/>
      <c r="G44" s="7"/>
      <c r="H44" s="7"/>
      <c r="I44" s="51"/>
      <c r="J44" s="58"/>
      <c r="Q44" s="56"/>
      <c r="R44" s="62"/>
      <c r="S44" s="51"/>
    </row>
    <row r="45" spans="1:19" s="4" customFormat="1" ht="36" customHeight="1" thickBot="1">
      <c r="A45" s="71" t="s">
        <v>28</v>
      </c>
      <c r="B45" s="72"/>
      <c r="C45" s="73"/>
      <c r="D45" s="74"/>
      <c r="E45" s="74"/>
      <c r="F45" s="74"/>
      <c r="G45" s="74"/>
      <c r="H45" s="74"/>
      <c r="I45" s="75"/>
      <c r="J45" s="76"/>
      <c r="K45" s="74"/>
      <c r="L45" s="74"/>
      <c r="M45" s="74"/>
      <c r="N45" s="74"/>
      <c r="O45" s="74"/>
      <c r="P45" s="74"/>
      <c r="Q45" s="75"/>
      <c r="R45" s="77"/>
      <c r="S45" s="75"/>
    </row>
    <row r="46" spans="1:19" s="4" customFormat="1" ht="13.5" customHeight="1">
      <c r="A46" s="42"/>
      <c r="B46" s="41"/>
      <c r="C46" s="50"/>
      <c r="D46" s="7"/>
      <c r="E46" s="7"/>
      <c r="F46" s="7"/>
      <c r="G46" s="7"/>
      <c r="H46" s="7"/>
      <c r="I46" s="51"/>
      <c r="J46" s="58"/>
      <c r="Q46" s="56"/>
      <c r="R46" s="62"/>
      <c r="S46" s="51"/>
    </row>
    <row r="47" spans="1:19" ht="13.5" customHeight="1">
      <c r="A47" s="38" t="s">
        <v>15</v>
      </c>
      <c r="B47" s="41"/>
      <c r="C47" s="50"/>
      <c r="D47" s="7"/>
      <c r="E47" s="7"/>
      <c r="F47" s="7"/>
      <c r="G47" s="7"/>
      <c r="H47" s="7"/>
      <c r="I47" s="51"/>
      <c r="J47" s="58"/>
      <c r="K47" s="4"/>
      <c r="L47" s="4"/>
      <c r="M47" s="4"/>
      <c r="N47" s="4"/>
      <c r="O47" s="4"/>
      <c r="P47" s="4"/>
      <c r="Q47" s="56"/>
      <c r="R47" s="62"/>
      <c r="S47" s="51"/>
    </row>
    <row r="48" spans="1:19" ht="13.5" customHeight="1">
      <c r="A48" s="43" t="s">
        <v>31</v>
      </c>
      <c r="B48" s="41"/>
      <c r="C48" s="7">
        <v>116391607.33</v>
      </c>
      <c r="D48" s="7"/>
      <c r="E48" s="7">
        <v>934864804.03</v>
      </c>
      <c r="F48" s="7"/>
      <c r="G48" s="7">
        <v>851335932.97</v>
      </c>
      <c r="H48" s="7"/>
      <c r="I48" s="59">
        <f>C48/$C$68</f>
        <v>0.5198566966463675</v>
      </c>
      <c r="J48" s="58"/>
      <c r="K48" s="7">
        <v>74811755.71</v>
      </c>
      <c r="L48" s="7"/>
      <c r="M48" s="7">
        <v>1010686814.96</v>
      </c>
      <c r="N48" s="7"/>
      <c r="O48" s="7">
        <v>932733441.23</v>
      </c>
      <c r="P48" s="7"/>
      <c r="Q48" s="59">
        <f>K48/$K$68</f>
        <v>0.42408750957990826</v>
      </c>
      <c r="R48" s="62"/>
      <c r="S48" s="51">
        <f>(K48-C48)/K48</f>
        <v>-0.5557930197652357</v>
      </c>
    </row>
    <row r="49" spans="1:19" ht="13.5" customHeight="1">
      <c r="A49" s="43" t="s">
        <v>37</v>
      </c>
      <c r="B49" s="41"/>
      <c r="C49" s="7">
        <v>11220200.01</v>
      </c>
      <c r="D49" s="7"/>
      <c r="E49" s="7">
        <v>119755039.51</v>
      </c>
      <c r="F49" s="7"/>
      <c r="G49" s="7">
        <v>120000033.16</v>
      </c>
      <c r="H49" s="7"/>
      <c r="I49" s="59">
        <f>C49/$C$68</f>
        <v>0.05011440469562711</v>
      </c>
      <c r="J49" s="58"/>
      <c r="K49" s="7">
        <v>12063356.86</v>
      </c>
      <c r="L49" s="7"/>
      <c r="M49" s="7">
        <v>109921798.75</v>
      </c>
      <c r="N49" s="7"/>
      <c r="O49" s="7">
        <v>110870420.99</v>
      </c>
      <c r="P49" s="7"/>
      <c r="Q49" s="59">
        <f>K49/$K$68</f>
        <v>0.06838389126653344</v>
      </c>
      <c r="R49" s="62"/>
      <c r="S49" s="51">
        <f>(K49-C49)/K49</f>
        <v>0.06989404854595338</v>
      </c>
    </row>
    <row r="50" spans="1:19" ht="13.5" customHeight="1">
      <c r="A50" s="43" t="s">
        <v>39</v>
      </c>
      <c r="B50" s="41"/>
      <c r="C50" s="7">
        <v>3458320.41</v>
      </c>
      <c r="D50" s="7"/>
      <c r="E50" s="7">
        <v>31482196.54</v>
      </c>
      <c r="F50" s="7"/>
      <c r="G50" s="7">
        <v>27351889.15</v>
      </c>
      <c r="H50" s="7"/>
      <c r="I50" s="59">
        <f>C50/$C$68</f>
        <v>0.01544639742958442</v>
      </c>
      <c r="J50" s="58"/>
      <c r="K50" s="7">
        <v>4713493.77</v>
      </c>
      <c r="L50" s="7"/>
      <c r="M50" s="7">
        <v>67659838.29</v>
      </c>
      <c r="N50" s="7"/>
      <c r="O50" s="7">
        <v>30583840.77</v>
      </c>
      <c r="P50" s="7"/>
      <c r="Q50" s="59">
        <f>K50/$K$68</f>
        <v>0.026719515073117282</v>
      </c>
      <c r="R50" s="62"/>
      <c r="S50" s="51">
        <v>0</v>
      </c>
    </row>
    <row r="51" spans="1:19" ht="13.5" customHeight="1">
      <c r="A51" s="43" t="s">
        <v>32</v>
      </c>
      <c r="B51" s="41"/>
      <c r="C51" s="7">
        <v>668480.51</v>
      </c>
      <c r="D51" s="7">
        <v>9485.48</v>
      </c>
      <c r="E51" s="7">
        <v>4658426.02</v>
      </c>
      <c r="F51" s="7"/>
      <c r="G51" s="7">
        <v>3955245</v>
      </c>
      <c r="H51" s="7"/>
      <c r="I51" s="59">
        <f>C51/$C$68</f>
        <v>0.002985731339853291</v>
      </c>
      <c r="J51" s="57"/>
      <c r="K51" s="7">
        <v>740834.4</v>
      </c>
      <c r="L51" s="7">
        <v>9485.48</v>
      </c>
      <c r="M51" s="7">
        <v>5185842.38</v>
      </c>
      <c r="N51" s="7"/>
      <c r="O51" s="7">
        <v>4463515.49</v>
      </c>
      <c r="P51" s="7"/>
      <c r="Q51" s="59">
        <f>K51/$K$68</f>
        <v>0.004199588857732552</v>
      </c>
      <c r="R51" s="62"/>
      <c r="S51" s="51">
        <f>(K51-C51)/K51</f>
        <v>0.09766540268648434</v>
      </c>
    </row>
    <row r="52" spans="1:19" ht="13.5" customHeight="1">
      <c r="A52" s="43" t="s">
        <v>33</v>
      </c>
      <c r="B52" s="41"/>
      <c r="C52" s="8">
        <v>8524485.97</v>
      </c>
      <c r="D52" s="7"/>
      <c r="E52" s="8">
        <v>59490458.76</v>
      </c>
      <c r="F52" s="7"/>
      <c r="G52" s="8">
        <v>57801943.58</v>
      </c>
      <c r="H52" s="7"/>
      <c r="I52" s="60">
        <f>C52/$C$68</f>
        <v>0.03807414656976115</v>
      </c>
      <c r="J52" s="57"/>
      <c r="K52" s="8">
        <v>10025725.17</v>
      </c>
      <c r="L52" s="7"/>
      <c r="M52" s="8">
        <v>70766026.78</v>
      </c>
      <c r="N52" s="7"/>
      <c r="O52" s="8">
        <v>63901381.95</v>
      </c>
      <c r="P52" s="7"/>
      <c r="Q52" s="60">
        <f>K52/$K$68</f>
        <v>0.056833111036178656</v>
      </c>
      <c r="R52" s="62"/>
      <c r="S52" s="51">
        <f>(K52-C52)/K52</f>
        <v>0.14973871461110472</v>
      </c>
    </row>
    <row r="53" spans="1:19" ht="13.5" customHeight="1">
      <c r="A53" s="43"/>
      <c r="B53" s="41"/>
      <c r="C53" s="7">
        <f>SUM(C48:C52)</f>
        <v>140263094.23000002</v>
      </c>
      <c r="D53" s="7"/>
      <c r="E53" s="7">
        <f>SUM(E48:E52)</f>
        <v>1150250924.86</v>
      </c>
      <c r="F53" s="7"/>
      <c r="G53" s="7">
        <f>SUM(G48:G52)</f>
        <v>1060445043.86</v>
      </c>
      <c r="H53" s="7"/>
      <c r="I53" s="59">
        <f>SUM(I48:I52)</f>
        <v>0.6264773766811934</v>
      </c>
      <c r="J53" s="58"/>
      <c r="K53" s="7">
        <f>SUM(K48:K52)</f>
        <v>102355165.91</v>
      </c>
      <c r="L53" s="7"/>
      <c r="M53" s="7">
        <f>SUM(M48:M52)</f>
        <v>1264220321.16</v>
      </c>
      <c r="N53" s="7"/>
      <c r="O53" s="7">
        <f>SUM(O48:O52)</f>
        <v>1142552600.43</v>
      </c>
      <c r="P53" s="7"/>
      <c r="Q53" s="59">
        <f>SUM(Q48:Q52)</f>
        <v>0.5802236158134702</v>
      </c>
      <c r="R53" s="62"/>
      <c r="S53" s="85">
        <f>(K53-C53)/K53</f>
        <v>-0.3703567668810398</v>
      </c>
    </row>
    <row r="54" spans="1:19" ht="13.5" customHeight="1" thickBot="1">
      <c r="A54" s="35"/>
      <c r="B54" s="36"/>
      <c r="C54" s="35"/>
      <c r="D54" s="10"/>
      <c r="E54" s="10"/>
      <c r="F54" s="10"/>
      <c r="G54" s="10"/>
      <c r="H54" s="10"/>
      <c r="I54" s="49"/>
      <c r="J54" s="58"/>
      <c r="K54" s="4"/>
      <c r="L54" s="4"/>
      <c r="M54" s="4"/>
      <c r="N54" s="4"/>
      <c r="O54" s="4"/>
      <c r="P54" s="4"/>
      <c r="Q54" s="56"/>
      <c r="R54" s="62"/>
      <c r="S54" s="49"/>
    </row>
    <row r="55" spans="1:21" s="4" customFormat="1" ht="34.5" customHeight="1" thickBot="1">
      <c r="A55" s="127" t="s">
        <v>30</v>
      </c>
      <c r="B55" s="128"/>
      <c r="C55" s="28">
        <f>C53</f>
        <v>140263094.23000002</v>
      </c>
      <c r="D55" s="28"/>
      <c r="E55" s="28">
        <f>E53</f>
        <v>1150250924.86</v>
      </c>
      <c r="F55" s="28"/>
      <c r="G55" s="28">
        <f>G53</f>
        <v>1060445043.86</v>
      </c>
      <c r="H55" s="28"/>
      <c r="I55" s="63">
        <f>I53</f>
        <v>0.6264773766811934</v>
      </c>
      <c r="J55" s="31"/>
      <c r="K55" s="28">
        <f>K53</f>
        <v>102355165.91</v>
      </c>
      <c r="L55" s="28"/>
      <c r="M55" s="28">
        <f>M53</f>
        <v>1264220321.16</v>
      </c>
      <c r="N55" s="28"/>
      <c r="O55" s="28">
        <f>O53</f>
        <v>1142552600.43</v>
      </c>
      <c r="P55" s="28"/>
      <c r="Q55" s="29">
        <f>K55/$K$68</f>
        <v>0.5802236158134703</v>
      </c>
      <c r="R55" s="31"/>
      <c r="S55" s="29">
        <f>(K55-C55)/K55</f>
        <v>-0.3703567668810398</v>
      </c>
      <c r="U55"/>
    </row>
    <row r="56" spans="1:19" s="4" customFormat="1" ht="13.5" customHeight="1" thickBot="1">
      <c r="A56" s="43"/>
      <c r="B56" s="41"/>
      <c r="C56" s="50"/>
      <c r="D56" s="7"/>
      <c r="E56" s="7"/>
      <c r="F56" s="7"/>
      <c r="G56" s="7"/>
      <c r="H56" s="7"/>
      <c r="I56" s="51"/>
      <c r="J56" s="57"/>
      <c r="Q56" s="56"/>
      <c r="R56" s="62"/>
      <c r="S56" s="51"/>
    </row>
    <row r="57" spans="1:19" s="4" customFormat="1" ht="13.5" customHeight="1" thickBot="1">
      <c r="A57" s="78" t="s">
        <v>34</v>
      </c>
      <c r="B57" s="79"/>
      <c r="C57" s="73"/>
      <c r="D57" s="74"/>
      <c r="E57" s="74"/>
      <c r="F57" s="74"/>
      <c r="G57" s="74"/>
      <c r="H57" s="74"/>
      <c r="I57" s="75"/>
      <c r="J57" s="77"/>
      <c r="K57" s="72"/>
      <c r="L57" s="72"/>
      <c r="M57" s="72"/>
      <c r="N57" s="72"/>
      <c r="O57" s="72"/>
      <c r="P57" s="72"/>
      <c r="Q57" s="80"/>
      <c r="R57" s="77"/>
      <c r="S57" s="75"/>
    </row>
    <row r="58" spans="1:19" s="4" customFormat="1" ht="13.5" customHeight="1">
      <c r="A58" s="44"/>
      <c r="B58" s="45"/>
      <c r="C58" s="53"/>
      <c r="D58" s="11"/>
      <c r="E58" s="11"/>
      <c r="F58" s="11"/>
      <c r="G58" s="11"/>
      <c r="H58" s="11"/>
      <c r="I58" s="54"/>
      <c r="J58" s="57"/>
      <c r="K58" s="1"/>
      <c r="L58" s="1"/>
      <c r="M58" s="1"/>
      <c r="N58" s="1"/>
      <c r="O58" s="1"/>
      <c r="P58" s="1"/>
      <c r="Q58" s="61"/>
      <c r="R58" s="57"/>
      <c r="S58" s="54"/>
    </row>
    <row r="59" spans="1:19" s="4" customFormat="1" ht="13.5" customHeight="1">
      <c r="A59" s="38" t="s">
        <v>35</v>
      </c>
      <c r="B59" s="41"/>
      <c r="C59" s="50"/>
      <c r="D59" s="7"/>
      <c r="E59" s="7"/>
      <c r="F59" s="7"/>
      <c r="G59" s="7"/>
      <c r="H59" s="7"/>
      <c r="I59" s="51"/>
      <c r="J59" s="57"/>
      <c r="K59" s="1"/>
      <c r="L59" s="1"/>
      <c r="M59" s="1"/>
      <c r="N59" s="1"/>
      <c r="O59" s="1"/>
      <c r="P59" s="1"/>
      <c r="Q59" s="61"/>
      <c r="R59" s="57"/>
      <c r="S59" s="51"/>
    </row>
    <row r="60" spans="1:19" s="4" customFormat="1" ht="13.5" customHeight="1">
      <c r="A60" s="43" t="s">
        <v>41</v>
      </c>
      <c r="B60" s="41"/>
      <c r="C60" s="50">
        <v>0</v>
      </c>
      <c r="D60" s="7"/>
      <c r="E60" s="7">
        <v>0</v>
      </c>
      <c r="F60" s="7"/>
      <c r="G60" s="7">
        <v>0</v>
      </c>
      <c r="H60" s="7"/>
      <c r="I60" s="59">
        <f>C60/$C$68</f>
        <v>0</v>
      </c>
      <c r="J60" s="1"/>
      <c r="K60" s="7">
        <v>829.77</v>
      </c>
      <c r="L60" s="1"/>
      <c r="M60" s="7">
        <v>16707.01</v>
      </c>
      <c r="N60" s="1"/>
      <c r="O60" s="7">
        <v>54318</v>
      </c>
      <c r="P60" s="1"/>
      <c r="Q60" s="59">
        <f>K60/$K$68</f>
        <v>4.703740601787308E-06</v>
      </c>
      <c r="R60" s="57"/>
      <c r="S60" s="51">
        <f>(K60-C60)/K60</f>
        <v>1</v>
      </c>
    </row>
    <row r="61" spans="1:19" s="4" customFormat="1" ht="13.5" customHeight="1">
      <c r="A61" s="43" t="s">
        <v>19</v>
      </c>
      <c r="B61" s="41"/>
      <c r="C61" s="50">
        <v>5585.2</v>
      </c>
      <c r="D61" s="7"/>
      <c r="E61" s="7">
        <v>54315.86</v>
      </c>
      <c r="F61" s="7"/>
      <c r="G61" s="7">
        <v>44244.01</v>
      </c>
      <c r="H61" s="7"/>
      <c r="I61" s="59">
        <f>C61/$C$68</f>
        <v>2.4945987848394562E-05</v>
      </c>
      <c r="J61" s="57"/>
      <c r="K61" s="7">
        <v>0</v>
      </c>
      <c r="L61" s="7"/>
      <c r="M61" s="7">
        <v>0</v>
      </c>
      <c r="N61" s="7"/>
      <c r="O61" s="7">
        <v>0</v>
      </c>
      <c r="P61" s="7"/>
      <c r="Q61" s="59">
        <f>K61/$K$68</f>
        <v>0</v>
      </c>
      <c r="R61" s="57"/>
      <c r="S61" s="51">
        <v>0</v>
      </c>
    </row>
    <row r="62" spans="1:19" s="4" customFormat="1" ht="13.5" customHeight="1">
      <c r="A62" s="43" t="s">
        <v>32</v>
      </c>
      <c r="B62" s="41"/>
      <c r="C62" s="8">
        <v>0</v>
      </c>
      <c r="D62" s="7"/>
      <c r="E62" s="8">
        <v>0</v>
      </c>
      <c r="F62" s="7"/>
      <c r="G62" s="8">
        <v>0</v>
      </c>
      <c r="H62" s="7"/>
      <c r="I62" s="60">
        <f>C62/$C$68</f>
        <v>0</v>
      </c>
      <c r="J62" s="57"/>
      <c r="K62" s="8">
        <v>0</v>
      </c>
      <c r="L62" s="7"/>
      <c r="M62" s="8">
        <v>58577.67</v>
      </c>
      <c r="N62" s="7"/>
      <c r="O62" s="8">
        <v>0</v>
      </c>
      <c r="P62" s="7"/>
      <c r="Q62" s="60">
        <f>K62/$K$68</f>
        <v>0</v>
      </c>
      <c r="R62" s="57"/>
      <c r="S62" s="52">
        <v>0</v>
      </c>
    </row>
    <row r="63" spans="1:19" s="4" customFormat="1" ht="13.5" customHeight="1">
      <c r="A63" s="44"/>
      <c r="B63" s="45"/>
      <c r="C63" s="7">
        <f>SUM(C60:C62)</f>
        <v>5585.2</v>
      </c>
      <c r="D63" s="7"/>
      <c r="E63" s="7">
        <f>SUM(E60:E62)</f>
        <v>54315.86</v>
      </c>
      <c r="F63" s="7"/>
      <c r="G63" s="7">
        <f>SUM(G60:G62)</f>
        <v>44244.01</v>
      </c>
      <c r="H63" s="7"/>
      <c r="I63" s="59">
        <f>SUM(I62:I62)</f>
        <v>0</v>
      </c>
      <c r="J63" s="57"/>
      <c r="K63" s="7">
        <f>SUM(K60:K62)</f>
        <v>829.77</v>
      </c>
      <c r="L63" s="7"/>
      <c r="M63" s="7">
        <f>SUM(M60:M62)</f>
        <v>75284.68</v>
      </c>
      <c r="N63" s="7"/>
      <c r="O63" s="7">
        <f>SUM(O60:O62)</f>
        <v>54318</v>
      </c>
      <c r="P63" s="7"/>
      <c r="Q63" s="59">
        <f>SUM(Q60:Q62)</f>
        <v>4.703740601787308E-06</v>
      </c>
      <c r="R63" s="57"/>
      <c r="S63" s="85">
        <f>(K63-C63)/K63</f>
        <v>-5.7310218494281555</v>
      </c>
    </row>
    <row r="64" spans="1:19" s="1" customFormat="1" ht="13.5" customHeight="1" thickBot="1">
      <c r="A64" s="43"/>
      <c r="B64" s="45"/>
      <c r="C64" s="53"/>
      <c r="D64" s="11"/>
      <c r="E64" s="11"/>
      <c r="F64" s="11"/>
      <c r="G64" s="11"/>
      <c r="H64" s="11"/>
      <c r="I64" s="54"/>
      <c r="J64" s="57"/>
      <c r="Q64" s="61"/>
      <c r="R64" s="57"/>
      <c r="S64" s="54"/>
    </row>
    <row r="65" spans="1:19" ht="13.5" customHeight="1" thickBot="1">
      <c r="A65" s="25" t="s">
        <v>36</v>
      </c>
      <c r="B65" s="26"/>
      <c r="C65" s="27">
        <f>C63</f>
        <v>5585.2</v>
      </c>
      <c r="D65" s="64"/>
      <c r="E65" s="28">
        <f>E63</f>
        <v>54315.86</v>
      </c>
      <c r="F65" s="28"/>
      <c r="G65" s="28">
        <f>G63</f>
        <v>44244.01</v>
      </c>
      <c r="H65" s="64"/>
      <c r="I65" s="63">
        <f>I63</f>
        <v>0</v>
      </c>
      <c r="J65" s="65"/>
      <c r="K65" s="28">
        <f>K63</f>
        <v>829.77</v>
      </c>
      <c r="L65" s="64"/>
      <c r="M65" s="28">
        <f>M63</f>
        <v>75284.68</v>
      </c>
      <c r="N65" s="28"/>
      <c r="O65" s="28">
        <f>O63</f>
        <v>54318</v>
      </c>
      <c r="P65" s="64"/>
      <c r="Q65" s="63">
        <f>Q63</f>
        <v>4.703740601787308E-06</v>
      </c>
      <c r="R65" s="31"/>
      <c r="S65" s="29">
        <f>(K65-C65)/K65</f>
        <v>-5.7310218494281555</v>
      </c>
    </row>
    <row r="66" spans="1:19" s="4" customFormat="1" ht="13.5" customHeight="1">
      <c r="A66" s="42"/>
      <c r="B66" s="41"/>
      <c r="C66" s="50"/>
      <c r="D66" s="7"/>
      <c r="E66" s="7"/>
      <c r="F66" s="7"/>
      <c r="G66" s="7"/>
      <c r="H66" s="7"/>
      <c r="I66" s="51"/>
      <c r="J66" s="58"/>
      <c r="Q66" s="56"/>
      <c r="R66" s="62"/>
      <c r="S66" s="51"/>
    </row>
    <row r="67" spans="1:19" ht="13.5" customHeight="1" thickBot="1">
      <c r="A67" s="42"/>
      <c r="B67" s="41"/>
      <c r="C67" s="50"/>
      <c r="D67" s="7"/>
      <c r="E67" s="7"/>
      <c r="F67" s="7"/>
      <c r="G67" s="7"/>
      <c r="H67" s="7"/>
      <c r="I67" s="51"/>
      <c r="J67" s="58"/>
      <c r="K67" s="4"/>
      <c r="L67" s="4"/>
      <c r="M67" s="4"/>
      <c r="N67" s="4"/>
      <c r="O67" s="4"/>
      <c r="P67" s="4"/>
      <c r="Q67" s="56"/>
      <c r="R67" s="62"/>
      <c r="S67" s="51"/>
    </row>
    <row r="68" spans="1:21" s="15" customFormat="1" ht="20.25" thickBot="1">
      <c r="A68" s="32" t="s">
        <v>17</v>
      </c>
      <c r="B68" s="33"/>
      <c r="C68" s="66">
        <f>C43+C55+C65</f>
        <v>223891714.93</v>
      </c>
      <c r="D68" s="67"/>
      <c r="E68" s="67">
        <f>E43+E55+E65</f>
        <v>2442473014.35</v>
      </c>
      <c r="F68" s="67"/>
      <c r="G68" s="67">
        <f>G43+G55+G65</f>
        <v>2277786541.3700004</v>
      </c>
      <c r="H68" s="67"/>
      <c r="I68" s="68">
        <f>I43+I55+I65</f>
        <v>1.0635142756858804</v>
      </c>
      <c r="J68" s="69"/>
      <c r="K68" s="67">
        <f>K43+K55+K65</f>
        <v>176406411.46</v>
      </c>
      <c r="L68" s="67"/>
      <c r="M68" s="67">
        <f>M43+M55+M65</f>
        <v>2712919485.5299997</v>
      </c>
      <c r="N68" s="67"/>
      <c r="O68" s="67">
        <f>O43+O55+O65</f>
        <v>2459477570.4300003</v>
      </c>
      <c r="P68" s="67"/>
      <c r="Q68" s="68">
        <f>Q43+Q55+Q65</f>
        <v>1</v>
      </c>
      <c r="R68" s="31"/>
      <c r="S68" s="68">
        <f>(K68-C68)/K68</f>
        <v>-0.2691812790532687</v>
      </c>
      <c r="U68" s="126"/>
    </row>
    <row r="69" spans="1:10" s="15" customFormat="1" ht="13.5" customHeight="1">
      <c r="A69" s="9"/>
      <c r="B69" s="14"/>
      <c r="C69" s="11"/>
      <c r="D69" s="11"/>
      <c r="E69" s="11"/>
      <c r="F69" s="11"/>
      <c r="G69" s="11"/>
      <c r="H69" s="11"/>
      <c r="I69" s="12"/>
      <c r="J69" s="6"/>
    </row>
    <row r="70" spans="1:10" s="15" customFormat="1" ht="13.5" customHeight="1">
      <c r="A70" s="9"/>
      <c r="B70" s="14"/>
      <c r="C70" s="11"/>
      <c r="D70" s="11"/>
      <c r="E70" s="11"/>
      <c r="F70" s="11"/>
      <c r="G70" s="11"/>
      <c r="H70" s="11"/>
      <c r="I70" s="12"/>
      <c r="J70" s="6"/>
    </row>
    <row r="71" spans="1:10" ht="13.5" customHeight="1">
      <c r="A71" s="2"/>
      <c r="B71" s="2"/>
      <c r="C71" s="2"/>
      <c r="D71" s="2"/>
      <c r="E71" s="2"/>
      <c r="F71" s="2"/>
      <c r="G71" s="2"/>
      <c r="H71" s="2"/>
      <c r="I71" s="5"/>
      <c r="J71" s="13"/>
    </row>
    <row r="72" spans="1:10" ht="13.5" customHeight="1">
      <c r="A72" s="16"/>
      <c r="B72" s="16"/>
      <c r="C72" s="17"/>
      <c r="D72" s="17"/>
      <c r="E72" s="17"/>
      <c r="F72" s="17"/>
      <c r="G72" s="18"/>
      <c r="H72" s="18"/>
      <c r="I72" s="19"/>
      <c r="J72" s="6"/>
    </row>
    <row r="73" spans="1:10" ht="13.5" customHeight="1">
      <c r="A73" s="16"/>
      <c r="B73" s="16"/>
      <c r="C73" s="17"/>
      <c r="D73" s="17"/>
      <c r="E73" s="17"/>
      <c r="F73" s="17"/>
      <c r="G73" s="18"/>
      <c r="H73" s="18"/>
      <c r="I73" s="19"/>
      <c r="J73" s="6"/>
    </row>
    <row r="74" spans="1:10" ht="13.5" customHeight="1">
      <c r="A74" s="16"/>
      <c r="B74" s="16"/>
      <c r="C74" s="17"/>
      <c r="D74" s="17"/>
      <c r="E74" s="17"/>
      <c r="F74" s="17"/>
      <c r="G74" s="18"/>
      <c r="H74" s="18"/>
      <c r="I74" s="19"/>
      <c r="J74" s="1"/>
    </row>
    <row r="75" spans="1:10" ht="13.5" customHeight="1">
      <c r="A75" s="20"/>
      <c r="B75" s="21"/>
      <c r="C75" s="22"/>
      <c r="D75" s="22"/>
      <c r="G75" s="20"/>
      <c r="H75" s="20"/>
      <c r="I75" s="23"/>
      <c r="J75" s="1"/>
    </row>
    <row r="76" spans="1:10" ht="13.5" customHeight="1">
      <c r="A76" s="20"/>
      <c r="B76" s="21"/>
      <c r="C76" s="22"/>
      <c r="D76" s="22"/>
      <c r="G76" s="20"/>
      <c r="H76" s="20"/>
      <c r="I76" s="23"/>
      <c r="J76" s="1"/>
    </row>
    <row r="77" spans="3:10" ht="13.5" customHeight="1">
      <c r="C77" s="22"/>
      <c r="D77" s="22"/>
      <c r="J77" s="1"/>
    </row>
    <row r="78" ht="13.5" customHeight="1">
      <c r="J78" s="1"/>
    </row>
    <row r="79" spans="3:10" ht="13.5" customHeight="1">
      <c r="C79" s="22"/>
      <c r="D79" s="22"/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spans="2:10" ht="13.5" customHeight="1">
      <c r="B86" s="21"/>
      <c r="J86" s="1"/>
    </row>
    <row r="87" spans="2:10" ht="13.5" customHeight="1">
      <c r="B87" s="21"/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</sheetData>
  <sheetProtection/>
  <mergeCells count="6">
    <mergeCell ref="A55:B55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2023-08-02T17:57:25Z</cp:lastPrinted>
  <dcterms:created xsi:type="dcterms:W3CDTF">2009-02-19T19:53:26Z</dcterms:created>
  <dcterms:modified xsi:type="dcterms:W3CDTF">2023-08-02T17:57:26Z</dcterms:modified>
  <cp:category/>
  <cp:version/>
  <cp:contentType/>
  <cp:contentStatus/>
</cp:coreProperties>
</file>