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ENERO 2011" sheetId="1" r:id="rId1"/>
  </sheets>
  <externalReferences>
    <externalReference r:id="rId4"/>
  </externalReferences>
  <definedNames>
    <definedName name="A_impresión_IM" localSheetId="0">'ENERO 2011'!$A$8:$J$74</definedName>
    <definedName name="A_impresión_IM">#REF!</definedName>
    <definedName name="TOTALA" localSheetId="0">'ENERO 2011'!$E$67</definedName>
    <definedName name="TOTALA">#REF!</definedName>
    <definedName name="TOTALE" localSheetId="0">'ENERO 2011'!#REF!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<sst xmlns="http://schemas.openxmlformats.org/spreadsheetml/2006/main" count="51" uniqueCount="47">
  <si>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</si>
  <si>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</si>
  <si>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</si>
  <si>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</si>
  <si>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</si>
  <si>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</si>
  <si>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</si>
  <si>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</si>
  <si>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</si>
  <si>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</si>
  <si>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</si>
  <si>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</si>
  <si>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</si>
  <si>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</si>
  <si>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</si>
  <si>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</si>
  <si>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</si>
  <si>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</si>
  <si>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</si>
  <si>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</si>
  <si>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</si>
  <si>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</si>
  <si>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</si>
  <si>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</si>
  <si>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</si>
  <si>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</si>
  <si>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</si>
  <si>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</si>
  <si>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</si>
  <si>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</si>
  <si>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</si>
  <si>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</si>
  <si>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</si>
  <si>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</si>
  <si>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</si>
  <si>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</si>
  <si>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</si>
  <si>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</si>
  <si>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</si>
  <si>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</si>
  <si>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</si>
  <si>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ENERO</t>
  </si>
  <si>
    <t>APORTACIONES ESTATALES</t>
  </si>
  <si>
    <t>JUEGOS PERMITIDOS</t>
  </si>
  <si>
    <t>COMPARATIVO MES ENERO DE  2016 VS MES DE ENERO 2017</t>
  </si>
  <si>
    <t>2017 VS 2016</t>
  </si>
  <si>
    <t>CONTRIBUCIONES 7 Y 17%.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</si>
</sst>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4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17" xfId="0" applyNumberFormat="1" applyFont="1" applyBorder="1" applyAlignment="1" applyProtection="1">
      <alignment horizontal="center" vertical="center"/>
      <protection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17" xfId="0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1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15" xfId="0" applyFont="1" applyBorder="1" applyAlignment="1">
      <alignment horizontal="center" vertical="center"/>
    </xf>
    <xf numFmtId="172" fontId="9" fillId="0" borderId="22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2390775</xdr:colOff>
      <xdr:row>5</xdr:row>
      <xdr:rowOff>190500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U99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3" t="s">
        <v>21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3:19" ht="22.5" customHeight="1">
      <c r="C4" s="113" t="s">
        <v>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3:19" ht="22.5" customHeight="1">
      <c r="C5" s="113" t="s">
        <v>44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2016</v>
      </c>
      <c r="D7" s="111"/>
      <c r="E7" s="111"/>
      <c r="F7" s="111"/>
      <c r="G7" s="111"/>
      <c r="H7" s="111"/>
      <c r="I7" s="112"/>
      <c r="J7" s="63"/>
      <c r="K7" s="111">
        <v>2017</v>
      </c>
      <c r="L7" s="111"/>
      <c r="M7" s="111"/>
      <c r="N7" s="111"/>
      <c r="O7" s="111"/>
      <c r="P7" s="111"/>
      <c r="Q7" s="112"/>
      <c r="R7" s="73"/>
      <c r="S7" s="103" t="str">
        <f>C9</f>
        <v>ENERO</v>
      </c>
    </row>
    <row r="8" spans="1:19" ht="6.75" customHeight="1">
      <c r="A8" s="39"/>
      <c r="B8" s="40"/>
      <c r="C8" s="39"/>
      <c r="D8" s="12"/>
      <c r="E8" s="12"/>
      <c r="F8" s="12"/>
      <c r="G8" s="50"/>
      <c r="H8" s="50"/>
      <c r="I8" s="51"/>
      <c r="J8" s="64"/>
      <c r="K8" s="12"/>
      <c r="L8" s="12"/>
      <c r="M8" s="12"/>
      <c r="N8" s="12"/>
      <c r="O8" s="50"/>
      <c r="P8" s="50"/>
      <c r="Q8" s="51"/>
      <c r="R8" s="74"/>
      <c r="S8" s="36"/>
    </row>
    <row r="9" spans="1:19" ht="16.5" thickBot="1">
      <c r="A9" s="39"/>
      <c r="B9" s="40"/>
      <c r="C9" s="52" t="s">
        <v>41</v>
      </c>
      <c r="D9" s="53"/>
      <c r="E9" s="53" t="s">
        <v>1</v>
      </c>
      <c r="F9" s="50"/>
      <c r="G9" s="53" t="s">
        <v>2</v>
      </c>
      <c r="H9" s="53"/>
      <c r="I9" s="54" t="s">
        <v>3</v>
      </c>
      <c r="J9" s="65"/>
      <c r="K9" s="53" t="str">
        <f>C9</f>
        <v>ENERO</v>
      </c>
      <c r="L9" s="53"/>
      <c r="M9" s="53" t="s">
        <v>1</v>
      </c>
      <c r="N9" s="50"/>
      <c r="O9" s="53" t="s">
        <v>2</v>
      </c>
      <c r="P9" s="53"/>
      <c r="Q9" s="54" t="s">
        <v>3</v>
      </c>
      <c r="R9" s="74"/>
      <c r="S9" s="36" t="s">
        <v>45</v>
      </c>
    </row>
    <row r="10" spans="1:19" s="5" customFormat="1" ht="20.25" thickBot="1">
      <c r="A10" s="83" t="s">
        <v>31</v>
      </c>
      <c r="B10" s="84"/>
      <c r="C10" s="85"/>
      <c r="D10" s="86"/>
      <c r="E10" s="86"/>
      <c r="F10" s="86"/>
      <c r="G10" s="86"/>
      <c r="H10" s="86"/>
      <c r="I10" s="87"/>
      <c r="J10" s="88"/>
      <c r="K10" s="89"/>
      <c r="L10" s="89"/>
      <c r="M10" s="89"/>
      <c r="N10" s="89"/>
      <c r="O10" s="89"/>
      <c r="P10" s="89"/>
      <c r="Q10" s="90"/>
      <c r="R10" s="91"/>
      <c r="S10" s="90"/>
    </row>
    <row r="11" spans="1:19" ht="13.5" customHeight="1">
      <c r="A11" s="39"/>
      <c r="B11" s="41"/>
      <c r="C11" s="55"/>
      <c r="D11" s="50"/>
      <c r="E11" s="50"/>
      <c r="F11" s="50"/>
      <c r="G11" s="50"/>
      <c r="H11" s="50"/>
      <c r="I11" s="51"/>
      <c r="J11" s="66"/>
      <c r="K11" s="6"/>
      <c r="L11" s="6"/>
      <c r="M11" s="6"/>
      <c r="N11" s="6"/>
      <c r="O11" s="6"/>
      <c r="P11" s="6"/>
      <c r="Q11" s="67"/>
      <c r="R11" s="74"/>
      <c r="S11" s="67"/>
    </row>
    <row r="12" spans="1:19" ht="13.5" customHeight="1">
      <c r="A12" s="42" t="s">
        <v>4</v>
      </c>
      <c r="B12" s="43"/>
      <c r="C12" s="55"/>
      <c r="D12" s="56"/>
      <c r="E12" s="56"/>
      <c r="F12" s="56"/>
      <c r="G12" s="12"/>
      <c r="H12" s="12"/>
      <c r="I12" s="57"/>
      <c r="J12" s="68"/>
      <c r="K12" s="6"/>
      <c r="L12" s="6"/>
      <c r="M12" s="6"/>
      <c r="N12" s="6"/>
      <c r="O12" s="6"/>
      <c r="P12" s="6"/>
      <c r="Q12" s="67"/>
      <c r="R12" s="74"/>
      <c r="S12" s="67"/>
    </row>
    <row r="13" spans="1:19" ht="13.5" customHeight="1">
      <c r="A13" s="44" t="s">
        <v>5</v>
      </c>
      <c r="B13" s="45"/>
      <c r="C13" s="9">
        <v>32933423.1</v>
      </c>
      <c r="D13" s="9"/>
      <c r="E13" s="9">
        <v>32933423.1</v>
      </c>
      <c r="F13" s="9"/>
      <c r="G13" s="9">
        <v>20272795.3</v>
      </c>
      <c r="H13" s="9"/>
      <c r="I13" s="70">
        <f>C13/$C$67</f>
        <v>0.07304003800029565</v>
      </c>
      <c r="J13" s="69"/>
      <c r="K13" s="9">
        <v>24854367.24</v>
      </c>
      <c r="L13" s="9"/>
      <c r="M13" s="9">
        <f>K13</f>
        <v>24854367.24</v>
      </c>
      <c r="N13" s="9"/>
      <c r="O13" s="9">
        <v>23734126.37</v>
      </c>
      <c r="P13" s="9"/>
      <c r="Q13" s="70">
        <f>K13/$K$67</f>
        <v>0.044835145448423847</v>
      </c>
      <c r="R13" s="74"/>
      <c r="S13" s="59">
        <f>(K13-C13)/K13</f>
        <v>-0.325055785246376</v>
      </c>
    </row>
    <row r="14" spans="1:19" ht="13.5" customHeight="1">
      <c r="A14" s="44" t="s">
        <v>6</v>
      </c>
      <c r="B14" s="45"/>
      <c r="C14" s="9">
        <v>351299667</v>
      </c>
      <c r="D14" s="9"/>
      <c r="E14" s="9">
        <v>351299667</v>
      </c>
      <c r="F14" s="9"/>
      <c r="G14" s="9">
        <v>298170388.53</v>
      </c>
      <c r="H14" s="9"/>
      <c r="I14" s="70">
        <f>C14/$C$67</f>
        <v>0.7791155188836476</v>
      </c>
      <c r="J14" s="69"/>
      <c r="K14" s="9">
        <v>418350231</v>
      </c>
      <c r="L14" s="9"/>
      <c r="M14" s="9">
        <f>K14</f>
        <v>418350231</v>
      </c>
      <c r="N14" s="9"/>
      <c r="O14" s="9">
        <v>459799414.26</v>
      </c>
      <c r="P14" s="9"/>
      <c r="Q14" s="70">
        <f>K14/$K$67</f>
        <v>0.7546679130531232</v>
      </c>
      <c r="R14" s="74"/>
      <c r="S14" s="59">
        <f>(K14-C14)/K14</f>
        <v>0.16027375875884242</v>
      </c>
    </row>
    <row r="15" spans="1:19" ht="13.5" customHeight="1">
      <c r="A15" s="44" t="s">
        <v>7</v>
      </c>
      <c r="B15" s="45"/>
      <c r="C15" s="9">
        <v>29050</v>
      </c>
      <c r="D15" s="9"/>
      <c r="E15" s="9">
        <v>33480</v>
      </c>
      <c r="F15" s="9"/>
      <c r="G15" s="9">
        <v>34149.6</v>
      </c>
      <c r="H15" s="9"/>
      <c r="I15" s="70">
        <f>C15/$C$67</f>
        <v>6.442734778786444E-05</v>
      </c>
      <c r="J15" s="8"/>
      <c r="K15" s="9">
        <v>34060.75</v>
      </c>
      <c r="L15" s="9"/>
      <c r="M15" s="9">
        <v>34060.75</v>
      </c>
      <c r="N15" s="9"/>
      <c r="O15" s="9">
        <v>26255.99</v>
      </c>
      <c r="P15" s="9"/>
      <c r="Q15" s="70">
        <f>K15/$K$67</f>
        <v>6.144266983690076E-05</v>
      </c>
      <c r="R15" s="6"/>
      <c r="S15" s="59">
        <f>(K15-C15)/K15</f>
        <v>0.1471121452111301</v>
      </c>
    </row>
    <row r="16" spans="1:19" ht="13.5" customHeight="1">
      <c r="A16" s="44" t="s">
        <v>25</v>
      </c>
      <c r="B16" s="45"/>
      <c r="C16" s="9">
        <v>0</v>
      </c>
      <c r="D16" s="9"/>
      <c r="E16" s="9">
        <v>0</v>
      </c>
      <c r="F16" s="9"/>
      <c r="G16" s="9">
        <v>0</v>
      </c>
      <c r="H16" s="9"/>
      <c r="I16" s="70">
        <f>C16/$C$67</f>
        <v>0</v>
      </c>
      <c r="J16" s="8"/>
      <c r="K16" s="9">
        <v>10.23</v>
      </c>
      <c r="L16" s="9"/>
      <c r="M16" s="9">
        <v>10.23</v>
      </c>
      <c r="N16" s="9"/>
      <c r="O16" s="9">
        <v>0</v>
      </c>
      <c r="P16" s="9"/>
      <c r="Q16" s="70">
        <f>K16/$K$67</f>
        <v>1.845404204051569E-08</v>
      </c>
      <c r="R16" s="6"/>
      <c r="S16" s="59">
        <f>(K16-C16)/K16</f>
        <v>1</v>
      </c>
    </row>
    <row r="17" spans="1:19" ht="13.5" customHeight="1">
      <c r="A17" s="44" t="s">
        <v>43</v>
      </c>
      <c r="B17" s="45"/>
      <c r="C17" s="10">
        <v>0</v>
      </c>
      <c r="D17" s="9"/>
      <c r="E17" s="10">
        <v>0</v>
      </c>
      <c r="F17" s="9"/>
      <c r="G17" s="10">
        <v>24480</v>
      </c>
      <c r="H17" s="9"/>
      <c r="I17" s="71">
        <f>C17/$C$67</f>
        <v>0</v>
      </c>
      <c r="J17" s="8"/>
      <c r="K17" s="10">
        <v>0</v>
      </c>
      <c r="L17" s="9"/>
      <c r="M17" s="10">
        <f>K17</f>
        <v>0</v>
      </c>
      <c r="N17" s="9"/>
      <c r="O17" s="10">
        <v>0</v>
      </c>
      <c r="P17" s="9"/>
      <c r="Q17" s="71">
        <f>K17/$K$67</f>
        <v>0</v>
      </c>
      <c r="R17" s="6"/>
      <c r="S17" s="60">
        <v>0</v>
      </c>
    </row>
    <row r="18" spans="1:19" ht="13.5" customHeight="1">
      <c r="A18" s="39"/>
      <c r="B18" s="45"/>
      <c r="C18" s="9">
        <f>SUM(C13:C17)</f>
        <v>384262140.1</v>
      </c>
      <c r="D18" s="12"/>
      <c r="E18" s="9">
        <f>SUM(E13:E17)</f>
        <v>384266570.1</v>
      </c>
      <c r="F18" s="9"/>
      <c r="G18" s="9">
        <f>SUM(G13:G17)</f>
        <v>318501813.43</v>
      </c>
      <c r="H18" s="9"/>
      <c r="I18" s="70">
        <f>SUM(I13:I17)</f>
        <v>0.8522199842317312</v>
      </c>
      <c r="J18" s="69"/>
      <c r="K18" s="9">
        <f>SUM(K13:K17)</f>
        <v>443238669.22</v>
      </c>
      <c r="L18" s="12"/>
      <c r="M18" s="9">
        <f>SUM(M13:M17)</f>
        <v>443238669.22</v>
      </c>
      <c r="N18" s="9"/>
      <c r="O18" s="9">
        <f>SUM(O13:O17)</f>
        <v>483559796.62</v>
      </c>
      <c r="P18" s="9"/>
      <c r="Q18" s="70">
        <f>SUM(Q13:Q17)</f>
        <v>0.799564519625426</v>
      </c>
      <c r="R18" s="74"/>
      <c r="S18" s="59">
        <f>(K18-C18)/K18</f>
        <v>0.13305817658866584</v>
      </c>
    </row>
    <row r="19" spans="1:19" ht="13.5" customHeight="1">
      <c r="A19" s="44"/>
      <c r="B19" s="45"/>
      <c r="C19" s="58"/>
      <c r="D19" s="9"/>
      <c r="E19" s="9"/>
      <c r="F19" s="9"/>
      <c r="G19" s="9"/>
      <c r="H19" s="9"/>
      <c r="I19" s="59"/>
      <c r="J19" s="69"/>
      <c r="K19" s="6"/>
      <c r="L19" s="6"/>
      <c r="M19" s="6"/>
      <c r="N19" s="6"/>
      <c r="O19" s="6"/>
      <c r="P19" s="6"/>
      <c r="Q19" s="67"/>
      <c r="R19" s="74"/>
      <c r="S19" s="59"/>
    </row>
    <row r="20" spans="1:19" ht="13.5" customHeight="1">
      <c r="A20" s="42" t="s">
        <v>29</v>
      </c>
      <c r="B20" s="45"/>
      <c r="C20" s="58"/>
      <c r="D20" s="9"/>
      <c r="E20" s="9"/>
      <c r="F20" s="9"/>
      <c r="G20" s="9"/>
      <c r="H20" s="9"/>
      <c r="I20" s="59"/>
      <c r="J20" s="69"/>
      <c r="K20" s="6"/>
      <c r="L20" s="6"/>
      <c r="M20" s="6"/>
      <c r="N20" s="6"/>
      <c r="O20" s="6"/>
      <c r="P20" s="6"/>
      <c r="Q20" s="67"/>
      <c r="R20" s="74"/>
      <c r="S20" s="59"/>
    </row>
    <row r="21" spans="1:19" s="6" customFormat="1" ht="13.5" customHeight="1">
      <c r="A21" s="46" t="s">
        <v>46</v>
      </c>
      <c r="B21" s="45"/>
      <c r="C21" s="9">
        <v>0</v>
      </c>
      <c r="D21" s="9"/>
      <c r="E21" s="9">
        <v>0</v>
      </c>
      <c r="F21" s="9"/>
      <c r="G21" s="9">
        <v>0</v>
      </c>
      <c r="H21" s="9"/>
      <c r="I21" s="70">
        <f>C21/$C$67</f>
        <v>0</v>
      </c>
      <c r="J21" s="69"/>
      <c r="K21" s="9">
        <v>745801.56</v>
      </c>
      <c r="L21" s="9"/>
      <c r="M21" s="9">
        <f>K21</f>
        <v>745801.56</v>
      </c>
      <c r="N21" s="9"/>
      <c r="O21" s="9">
        <v>0</v>
      </c>
      <c r="P21" s="9"/>
      <c r="Q21" s="70">
        <f>K21/$K$67</f>
        <v>0.0013453620080275841</v>
      </c>
      <c r="R21" s="74"/>
      <c r="S21" s="59">
        <f aca="true" t="shared" si="0" ref="S21:S27">(K21-C21)/K21</f>
        <v>1</v>
      </c>
    </row>
    <row r="22" spans="1:19" s="6" customFormat="1" ht="13.5" customHeight="1">
      <c r="A22" s="46" t="s">
        <v>8</v>
      </c>
      <c r="B22" s="45"/>
      <c r="C22" s="9">
        <v>207830.27</v>
      </c>
      <c r="D22" s="9"/>
      <c r="E22" s="9">
        <v>207830.27</v>
      </c>
      <c r="F22" s="9"/>
      <c r="G22" s="9">
        <v>351654.71</v>
      </c>
      <c r="H22" s="9"/>
      <c r="I22" s="70">
        <f>C22/$C$67</f>
        <v>0.00046092781707868393</v>
      </c>
      <c r="J22" s="69"/>
      <c r="K22" s="9">
        <v>1493114.25</v>
      </c>
      <c r="L22" s="9"/>
      <c r="M22" s="9">
        <f>K22</f>
        <v>1493114.25</v>
      </c>
      <c r="N22" s="9"/>
      <c r="O22" s="9">
        <v>421189.96</v>
      </c>
      <c r="P22" s="9"/>
      <c r="Q22" s="70">
        <f>K22/$K$67</f>
        <v>0.0026934499648869066</v>
      </c>
      <c r="R22" s="74"/>
      <c r="S22" s="59">
        <f>(K22-C22)/K22</f>
        <v>0.8608075236037698</v>
      </c>
    </row>
    <row r="23" spans="1:19" s="6" customFormat="1" ht="13.5" customHeight="1">
      <c r="A23" s="44" t="s">
        <v>10</v>
      </c>
      <c r="B23" s="45"/>
      <c r="C23" s="9">
        <v>2357086.81</v>
      </c>
      <c r="D23" s="9"/>
      <c r="E23" s="9">
        <v>2357086.81</v>
      </c>
      <c r="F23" s="9"/>
      <c r="G23" s="9">
        <v>2320467.36</v>
      </c>
      <c r="H23" s="9"/>
      <c r="I23" s="70">
        <f>C23/$C$67</f>
        <v>0.005227568043857416</v>
      </c>
      <c r="J23" s="69"/>
      <c r="K23" s="9">
        <v>3050794.83</v>
      </c>
      <c r="L23" s="9"/>
      <c r="M23" s="9">
        <f>K23</f>
        <v>3050794.83</v>
      </c>
      <c r="N23" s="9"/>
      <c r="O23" s="9">
        <v>2549167.59</v>
      </c>
      <c r="P23" s="9"/>
      <c r="Q23" s="70">
        <f>K23/$K$67</f>
        <v>0.005503372047879563</v>
      </c>
      <c r="R23" s="74"/>
      <c r="S23" s="59">
        <f t="shared" si="0"/>
        <v>0.22738599566854517</v>
      </c>
    </row>
    <row r="24" spans="1:19" s="6" customFormat="1" ht="13.5" customHeight="1">
      <c r="A24" s="46" t="s">
        <v>9</v>
      </c>
      <c r="B24" s="45"/>
      <c r="C24" s="9">
        <v>515205</v>
      </c>
      <c r="D24" s="9"/>
      <c r="E24" s="9">
        <v>515205</v>
      </c>
      <c r="F24" s="9"/>
      <c r="G24" s="9">
        <v>549839.94</v>
      </c>
      <c r="H24" s="9"/>
      <c r="I24" s="70">
        <f>C24/$C$67</f>
        <v>0.001142626220896616</v>
      </c>
      <c r="J24" s="69"/>
      <c r="K24" s="9">
        <v>1804121</v>
      </c>
      <c r="L24" s="9"/>
      <c r="M24" s="9">
        <f>K24</f>
        <v>1804121</v>
      </c>
      <c r="N24" s="9"/>
      <c r="O24" s="9">
        <v>608486.08</v>
      </c>
      <c r="P24" s="9"/>
      <c r="Q24" s="70">
        <f>K24/$K$67</f>
        <v>0.0032544794506527085</v>
      </c>
      <c r="R24" s="74"/>
      <c r="S24" s="59">
        <f t="shared" si="0"/>
        <v>0.71442879939871</v>
      </c>
    </row>
    <row r="25" spans="1:19" s="6" customFormat="1" ht="13.5" customHeight="1">
      <c r="A25" s="47" t="s">
        <v>22</v>
      </c>
      <c r="B25" s="45"/>
      <c r="C25" s="9">
        <v>2067723.34</v>
      </c>
      <c r="D25" s="9"/>
      <c r="E25" s="9">
        <v>2067723.34</v>
      </c>
      <c r="F25" s="9"/>
      <c r="G25" s="9">
        <v>1793025.51</v>
      </c>
      <c r="H25" s="9"/>
      <c r="I25" s="70">
        <f>C25/$C$67</f>
        <v>0.004585815172298268</v>
      </c>
      <c r="J25" s="69"/>
      <c r="K25" s="9">
        <v>2806719.57</v>
      </c>
      <c r="L25" s="9"/>
      <c r="M25" s="9">
        <f>K25</f>
        <v>2806719.57</v>
      </c>
      <c r="N25" s="9"/>
      <c r="O25" s="9">
        <v>1592830.2</v>
      </c>
      <c r="P25" s="9"/>
      <c r="Q25" s="70">
        <f>K25/$K$67</f>
        <v>0.0050630812258766495</v>
      </c>
      <c r="R25" s="74"/>
      <c r="S25" s="59">
        <f t="shared" si="0"/>
        <v>0.2632953565788547</v>
      </c>
    </row>
    <row r="26" spans="1:19" ht="13.5" customHeight="1">
      <c r="A26" s="44" t="s">
        <v>25</v>
      </c>
      <c r="B26" s="45"/>
      <c r="C26" s="9">
        <v>0</v>
      </c>
      <c r="D26" s="9"/>
      <c r="E26" s="9">
        <v>0</v>
      </c>
      <c r="F26" s="9"/>
      <c r="G26" s="9">
        <v>21432.73</v>
      </c>
      <c r="H26" s="9"/>
      <c r="I26" s="70">
        <f>C26/$C$67</f>
        <v>0</v>
      </c>
      <c r="J26" s="69"/>
      <c r="K26" s="9">
        <v>0</v>
      </c>
      <c r="L26" s="9"/>
      <c r="M26" s="9">
        <f>K26</f>
        <v>0</v>
      </c>
      <c r="N26" s="9"/>
      <c r="O26" s="9">
        <v>0</v>
      </c>
      <c r="P26" s="9"/>
      <c r="Q26" s="70">
        <f>K26/$K$67</f>
        <v>0</v>
      </c>
      <c r="R26" s="74"/>
      <c r="S26" s="59">
        <v>0</v>
      </c>
    </row>
    <row r="27" spans="1:19" s="6" customFormat="1" ht="13.5" customHeight="1">
      <c r="A27" s="44"/>
      <c r="B27" s="45"/>
      <c r="C27" s="104">
        <f>SUM(C21:C26)</f>
        <v>5147845.42</v>
      </c>
      <c r="D27" s="9"/>
      <c r="E27" s="105">
        <f>SUM(E21:E26)</f>
        <v>5147845.42</v>
      </c>
      <c r="F27" s="9"/>
      <c r="G27" s="105">
        <f>SUM(G21:G26)</f>
        <v>5036420.25</v>
      </c>
      <c r="H27" s="9"/>
      <c r="I27" s="106">
        <f>SUM(I21:I26)</f>
        <v>0.011416937254130984</v>
      </c>
      <c r="J27" s="69"/>
      <c r="K27" s="105">
        <f>SUM(K21:K26)</f>
        <v>9900551.21</v>
      </c>
      <c r="L27" s="9"/>
      <c r="M27" s="105">
        <f>SUM(M21:M26)</f>
        <v>9900551.21</v>
      </c>
      <c r="N27" s="9"/>
      <c r="O27" s="105">
        <f>SUM(O21:O26)</f>
        <v>5171673.83</v>
      </c>
      <c r="P27" s="9"/>
      <c r="Q27" s="106">
        <f>SUM(Q21:Q26)</f>
        <v>0.01785974469732341</v>
      </c>
      <c r="R27" s="74"/>
      <c r="S27" s="107">
        <f t="shared" si="0"/>
        <v>0.4800445641046283</v>
      </c>
    </row>
    <row r="28" spans="1:19" s="6" customFormat="1" ht="13.5" customHeight="1">
      <c r="A28" s="44"/>
      <c r="B28" s="45"/>
      <c r="C28" s="58"/>
      <c r="D28" s="9"/>
      <c r="E28" s="9"/>
      <c r="F28" s="9"/>
      <c r="G28" s="9"/>
      <c r="H28" s="9"/>
      <c r="I28" s="59"/>
      <c r="J28" s="69"/>
      <c r="Q28" s="67"/>
      <c r="R28" s="74"/>
      <c r="S28" s="59"/>
    </row>
    <row r="29" spans="1:19" ht="13.5" customHeight="1">
      <c r="A29" s="42" t="s">
        <v>26</v>
      </c>
      <c r="B29" s="45"/>
      <c r="C29" s="58"/>
      <c r="D29" s="9"/>
      <c r="E29" s="9"/>
      <c r="F29" s="9"/>
      <c r="G29" s="9"/>
      <c r="H29" s="9"/>
      <c r="I29" s="59"/>
      <c r="J29" s="69"/>
      <c r="K29" s="6"/>
      <c r="L29" s="6"/>
      <c r="M29" s="6"/>
      <c r="N29" s="6"/>
      <c r="O29" s="6"/>
      <c r="P29" s="6"/>
      <c r="Q29" s="67"/>
      <c r="R29" s="74"/>
      <c r="S29" s="59"/>
    </row>
    <row r="30" spans="1:19" ht="13.5" customHeight="1">
      <c r="A30" s="44" t="s">
        <v>27</v>
      </c>
      <c r="B30" s="45"/>
      <c r="C30" s="9">
        <v>795990.18</v>
      </c>
      <c r="D30" s="9"/>
      <c r="E30" s="9">
        <v>795990.18</v>
      </c>
      <c r="F30" s="9"/>
      <c r="G30" s="9">
        <v>351258.41</v>
      </c>
      <c r="H30" s="9"/>
      <c r="I30" s="70">
        <f>C30/$C$67</f>
        <v>0.0017653540847705617</v>
      </c>
      <c r="J30" s="69"/>
      <c r="K30" s="9">
        <v>597267.64</v>
      </c>
      <c r="L30" s="9"/>
      <c r="M30" s="9">
        <f>K30</f>
        <v>597267.64</v>
      </c>
      <c r="N30" s="9"/>
      <c r="O30" s="9">
        <v>800825.01</v>
      </c>
      <c r="P30" s="9"/>
      <c r="Q30" s="70">
        <f>K30/$K$67</f>
        <v>0.0010774195638318272</v>
      </c>
      <c r="R30" s="74"/>
      <c r="S30" s="59">
        <f>(K30-C30)/K30</f>
        <v>-0.33271941536963234</v>
      </c>
    </row>
    <row r="31" spans="1:19" ht="13.5" customHeight="1">
      <c r="A31" s="44" t="s">
        <v>11</v>
      </c>
      <c r="B31" s="45"/>
      <c r="C31" s="9">
        <v>15316.25</v>
      </c>
      <c r="D31" s="9"/>
      <c r="E31" s="9">
        <v>15316.25</v>
      </c>
      <c r="F31" s="9"/>
      <c r="G31" s="9">
        <v>29210.88</v>
      </c>
      <c r="H31" s="9"/>
      <c r="I31" s="70">
        <f>C31/$C$67</f>
        <v>3.396851516543472E-05</v>
      </c>
      <c r="J31" s="69"/>
      <c r="K31" s="9">
        <v>8361.26</v>
      </c>
      <c r="L31" s="9"/>
      <c r="M31" s="9">
        <f>K31</f>
        <v>8361.26</v>
      </c>
      <c r="N31" s="9"/>
      <c r="O31" s="9">
        <v>2355.22</v>
      </c>
      <c r="P31" s="9"/>
      <c r="Q31" s="70">
        <f>K31/$K$67</f>
        <v>1.5082995459597481E-05</v>
      </c>
      <c r="R31" s="74"/>
      <c r="S31" s="59">
        <f>(K31-C31)/K31</f>
        <v>-0.8318112341919758</v>
      </c>
    </row>
    <row r="32" spans="1:19" ht="13.5" customHeight="1">
      <c r="A32" s="44" t="s">
        <v>12</v>
      </c>
      <c r="B32" s="45"/>
      <c r="C32" s="9">
        <v>920716.83</v>
      </c>
      <c r="D32" s="9"/>
      <c r="E32" s="9">
        <v>920716.83</v>
      </c>
      <c r="F32" s="9"/>
      <c r="G32" s="9">
        <v>711283.14</v>
      </c>
      <c r="H32" s="9"/>
      <c r="I32" s="70">
        <f>C32/$C$67</f>
        <v>0.0020419739559569727</v>
      </c>
      <c r="J32" s="69"/>
      <c r="K32" s="9">
        <v>3172009.62</v>
      </c>
      <c r="L32" s="9"/>
      <c r="M32" s="9">
        <f>K32</f>
        <v>3172009.62</v>
      </c>
      <c r="N32" s="9"/>
      <c r="O32" s="9">
        <v>920716.83</v>
      </c>
      <c r="P32" s="9"/>
      <c r="Q32" s="70">
        <f>K32/$K$67</f>
        <v>0.005722033126138827</v>
      </c>
      <c r="R32" s="74"/>
      <c r="S32" s="59">
        <f>(K32-C32)/K32</f>
        <v>0.70973706252505</v>
      </c>
    </row>
    <row r="33" spans="1:19" ht="13.5" customHeight="1">
      <c r="A33" s="44" t="s">
        <v>13</v>
      </c>
      <c r="B33" s="45"/>
      <c r="C33" s="10">
        <v>543322.94</v>
      </c>
      <c r="D33" s="9"/>
      <c r="E33" s="10">
        <v>543322.94</v>
      </c>
      <c r="F33" s="9"/>
      <c r="G33" s="10">
        <v>346413.84</v>
      </c>
      <c r="H33" s="9"/>
      <c r="I33" s="71">
        <f>C33/$C$67</f>
        <v>0.0012049864377454388</v>
      </c>
      <c r="J33" s="69"/>
      <c r="K33" s="10">
        <v>513793.76</v>
      </c>
      <c r="L33" s="9"/>
      <c r="M33" s="10">
        <f>K33</f>
        <v>513793.76</v>
      </c>
      <c r="N33" s="9"/>
      <c r="O33" s="10">
        <v>563749.49</v>
      </c>
      <c r="P33" s="9"/>
      <c r="Q33" s="71">
        <f>K33/$K$67</f>
        <v>0.0009268398482106188</v>
      </c>
      <c r="R33" s="74"/>
      <c r="S33" s="60">
        <f>(K33-C33)/K33</f>
        <v>-0.05747282722935353</v>
      </c>
    </row>
    <row r="34" spans="1:19" s="6" customFormat="1" ht="13.5" customHeight="1">
      <c r="A34" s="46"/>
      <c r="B34" s="45"/>
      <c r="C34" s="9">
        <f>SUM(C30:C33)</f>
        <v>2275346.2</v>
      </c>
      <c r="D34" s="9"/>
      <c r="E34" s="9">
        <f>SUM(E30:E33)</f>
        <v>2275346.2</v>
      </c>
      <c r="F34" s="9"/>
      <c r="G34" s="9">
        <f>SUM(G30:G33)</f>
        <v>1438166.27</v>
      </c>
      <c r="H34" s="9"/>
      <c r="I34" s="70">
        <f>SUM(I30:I33)</f>
        <v>0.005046282993638408</v>
      </c>
      <c r="J34" s="69"/>
      <c r="K34" s="9">
        <f>SUM(K30:L33)</f>
        <v>4291432.28</v>
      </c>
      <c r="L34" s="9"/>
      <c r="M34" s="9">
        <f>SUM(M30:M33)</f>
        <v>4291432.28</v>
      </c>
      <c r="N34" s="9"/>
      <c r="O34" s="9">
        <f>SUM(O30:O33)</f>
        <v>2287646.55</v>
      </c>
      <c r="P34" s="9"/>
      <c r="Q34" s="70">
        <f>SUM(Q30:Q33)</f>
        <v>0.00774137553364087</v>
      </c>
      <c r="R34" s="74"/>
      <c r="S34" s="59">
        <f>(K34-C34)/K34</f>
        <v>0.4697932877552014</v>
      </c>
    </row>
    <row r="35" spans="1:19" ht="13.5" customHeight="1">
      <c r="A35" s="39"/>
      <c r="B35" s="40"/>
      <c r="C35" s="39"/>
      <c r="D35" s="12"/>
      <c r="E35" s="12"/>
      <c r="F35" s="12"/>
      <c r="G35" s="12"/>
      <c r="H35" s="12"/>
      <c r="I35" s="57"/>
      <c r="J35" s="69"/>
      <c r="K35" s="6"/>
      <c r="L35" s="6"/>
      <c r="M35" s="6"/>
      <c r="N35" s="6"/>
      <c r="O35" s="6"/>
      <c r="P35" s="6"/>
      <c r="Q35" s="67"/>
      <c r="R35" s="74"/>
      <c r="S35" s="57"/>
    </row>
    <row r="36" spans="1:19" ht="13.5" customHeight="1">
      <c r="A36" s="42" t="s">
        <v>28</v>
      </c>
      <c r="B36" s="45"/>
      <c r="C36" s="58"/>
      <c r="D36" s="9"/>
      <c r="E36" s="9"/>
      <c r="F36" s="9"/>
      <c r="G36" s="9"/>
      <c r="H36" s="9"/>
      <c r="I36" s="59"/>
      <c r="J36" s="69"/>
      <c r="K36" s="6"/>
      <c r="L36" s="6"/>
      <c r="M36" s="6"/>
      <c r="N36" s="6"/>
      <c r="O36" s="6"/>
      <c r="P36" s="6"/>
      <c r="Q36" s="67"/>
      <c r="R36" s="74"/>
      <c r="S36" s="59"/>
    </row>
    <row r="37" spans="1:19" ht="13.5" customHeight="1">
      <c r="A37" s="44" t="s">
        <v>24</v>
      </c>
      <c r="B37" s="45"/>
      <c r="C37" s="9">
        <v>1437487.72</v>
      </c>
      <c r="D37" s="9"/>
      <c r="E37" s="9">
        <v>1437487.72</v>
      </c>
      <c r="F37" s="9"/>
      <c r="G37" s="9">
        <v>1658229.79</v>
      </c>
      <c r="H37" s="9"/>
      <c r="I37" s="70">
        <f>C37/$C$67</f>
        <v>0.0031880730215911976</v>
      </c>
      <c r="J37" s="69"/>
      <c r="K37" s="9">
        <v>1973624.59</v>
      </c>
      <c r="L37" s="9"/>
      <c r="M37" s="9">
        <f>K37</f>
        <v>1973624.59</v>
      </c>
      <c r="N37" s="9"/>
      <c r="O37" s="9">
        <v>2890848.66</v>
      </c>
      <c r="P37" s="9"/>
      <c r="Q37" s="70">
        <f>K37/$K$67</f>
        <v>0.0035602493798685773</v>
      </c>
      <c r="R37" s="74"/>
      <c r="S37" s="59">
        <f>(K37-C37)/K37</f>
        <v>0.271650886757547</v>
      </c>
    </row>
    <row r="38" spans="1:19" ht="13.5" customHeight="1">
      <c r="A38" s="44" t="s">
        <v>14</v>
      </c>
      <c r="B38" s="45"/>
      <c r="C38" s="9">
        <v>210059.16</v>
      </c>
      <c r="D38" s="9"/>
      <c r="E38" s="9">
        <v>210059.16</v>
      </c>
      <c r="F38" s="9"/>
      <c r="G38" s="9">
        <v>43514.17</v>
      </c>
      <c r="H38" s="9"/>
      <c r="I38" s="70">
        <f>C38/$C$67</f>
        <v>0.00046587106909971296</v>
      </c>
      <c r="J38" s="69"/>
      <c r="K38" s="9">
        <v>216313.23</v>
      </c>
      <c r="L38" s="9"/>
      <c r="M38" s="9">
        <f>K38</f>
        <v>216313.23</v>
      </c>
      <c r="N38" s="9"/>
      <c r="O38" s="9">
        <v>0</v>
      </c>
      <c r="P38" s="9"/>
      <c r="Q38" s="70">
        <f>K38/$K$67</f>
        <v>0.000390210502477003</v>
      </c>
      <c r="R38" s="74"/>
      <c r="S38" s="59">
        <f>(K38-C38)/K38</f>
        <v>0.0289121012154458</v>
      </c>
    </row>
    <row r="39" spans="1:19" ht="13.5" customHeight="1">
      <c r="A39" s="44" t="s">
        <v>15</v>
      </c>
      <c r="B39" s="45"/>
      <c r="C39" s="9">
        <v>2163077.57</v>
      </c>
      <c r="D39" s="9"/>
      <c r="E39" s="9">
        <v>2163077.57</v>
      </c>
      <c r="F39" s="9"/>
      <c r="G39" s="9">
        <v>991772.53</v>
      </c>
      <c r="H39" s="9"/>
      <c r="I39" s="102">
        <f>C39/$C$67</f>
        <v>0.004797292629759679</v>
      </c>
      <c r="J39" s="69"/>
      <c r="K39" s="9">
        <v>1107836.94</v>
      </c>
      <c r="L39" s="9"/>
      <c r="M39" s="9">
        <f>K39</f>
        <v>1107836.94</v>
      </c>
      <c r="N39" s="9"/>
      <c r="O39" s="9">
        <v>1115447.1</v>
      </c>
      <c r="P39" s="9"/>
      <c r="Q39" s="70">
        <f>K39/$K$67</f>
        <v>0.0019984427629321858</v>
      </c>
      <c r="R39" s="74"/>
      <c r="S39" s="59">
        <f>(K39-C39)/K39</f>
        <v>-0.9525234191956082</v>
      </c>
    </row>
    <row r="40" spans="1:19" ht="13.5" customHeight="1">
      <c r="A40" s="44"/>
      <c r="B40" s="45"/>
      <c r="C40" s="104">
        <f>SUM(C37:C39)</f>
        <v>3810624.4499999997</v>
      </c>
      <c r="D40" s="9"/>
      <c r="E40" s="105">
        <f>SUM(E37:E39)</f>
        <v>3810624.4499999997</v>
      </c>
      <c r="F40" s="9"/>
      <c r="G40" s="105">
        <f>SUM(G37:G39)</f>
        <v>2693516.49</v>
      </c>
      <c r="H40" s="9"/>
      <c r="I40" s="106">
        <f>SUM(I37:I39)</f>
        <v>0.008451236720450589</v>
      </c>
      <c r="J40" s="69"/>
      <c r="K40" s="105">
        <f>SUM(K37:K39)</f>
        <v>3297774.7600000002</v>
      </c>
      <c r="L40" s="9"/>
      <c r="M40" s="105">
        <f>SUM(M37:M39)</f>
        <v>3297774.7600000002</v>
      </c>
      <c r="N40" s="9"/>
      <c r="O40" s="105">
        <f>SUM(O37:O39)</f>
        <v>4006295.7600000002</v>
      </c>
      <c r="P40" s="9"/>
      <c r="Q40" s="106">
        <f>SUM(Q37:Q39)</f>
        <v>0.005948902645277766</v>
      </c>
      <c r="R40" s="74"/>
      <c r="S40" s="107">
        <f>(K40-C40)/K40</f>
        <v>-0.15551386232333206</v>
      </c>
    </row>
    <row r="41" spans="1:19" ht="13.5" customHeight="1" thickBot="1">
      <c r="A41" s="44"/>
      <c r="B41" s="45"/>
      <c r="C41" s="58"/>
      <c r="D41" s="9"/>
      <c r="E41" s="9"/>
      <c r="F41" s="9"/>
      <c r="G41" s="9"/>
      <c r="H41" s="9"/>
      <c r="I41" s="59"/>
      <c r="J41" s="69"/>
      <c r="K41" s="6"/>
      <c r="L41" s="6"/>
      <c r="M41" s="6"/>
      <c r="N41" s="6"/>
      <c r="O41" s="6"/>
      <c r="P41" s="6"/>
      <c r="Q41" s="67"/>
      <c r="R41" s="74"/>
      <c r="S41" s="59"/>
    </row>
    <row r="42" spans="1:19" s="1" customFormat="1" ht="13.5" customHeight="1" thickBot="1">
      <c r="A42" s="82" t="s">
        <v>19</v>
      </c>
      <c r="B42" s="28"/>
      <c r="C42" s="29">
        <f>C18+C27+C34+C40</f>
        <v>395495956.17</v>
      </c>
      <c r="D42" s="30"/>
      <c r="E42" s="30">
        <f>E18+E27+E34+E40</f>
        <v>395500386.17</v>
      </c>
      <c r="F42" s="30"/>
      <c r="G42" s="30">
        <f>G18+G27+G34+G40</f>
        <v>327669916.44</v>
      </c>
      <c r="H42" s="30"/>
      <c r="I42" s="75">
        <f>I18+I27+I34+I40</f>
        <v>0.8771344411999511</v>
      </c>
      <c r="J42" s="32"/>
      <c r="K42" s="30">
        <f>K18+K27+K34+K40</f>
        <v>460728427.46999997</v>
      </c>
      <c r="L42" s="30"/>
      <c r="M42" s="30">
        <f>M18+M27+M34+M40</f>
        <v>460728427.46999997</v>
      </c>
      <c r="N42" s="30"/>
      <c r="O42" s="30">
        <f>O18+O27+O34+O40</f>
        <v>495025412.76</v>
      </c>
      <c r="P42" s="30"/>
      <c r="Q42" s="75">
        <f>Q18+Q27+Q34+Q40</f>
        <v>0.831114542501668</v>
      </c>
      <c r="R42" s="33"/>
      <c r="S42" s="31">
        <f>(K42-C42)/K42</f>
        <v>0.14158551417851795</v>
      </c>
    </row>
    <row r="43" spans="1:19" s="6" customFormat="1" ht="13.5" customHeight="1" thickBot="1">
      <c r="A43" s="46"/>
      <c r="B43" s="45"/>
      <c r="C43" s="58"/>
      <c r="D43" s="9"/>
      <c r="E43" s="9"/>
      <c r="F43" s="9"/>
      <c r="G43" s="9"/>
      <c r="H43" s="9"/>
      <c r="I43" s="59"/>
      <c r="J43" s="69"/>
      <c r="Q43" s="67"/>
      <c r="R43" s="74"/>
      <c r="S43" s="59"/>
    </row>
    <row r="44" spans="1:19" s="6" customFormat="1" ht="36" customHeight="1" thickBot="1">
      <c r="A44" s="92" t="s">
        <v>30</v>
      </c>
      <c r="B44" s="93"/>
      <c r="C44" s="94"/>
      <c r="D44" s="95"/>
      <c r="E44" s="95"/>
      <c r="F44" s="95"/>
      <c r="G44" s="95"/>
      <c r="H44" s="95"/>
      <c r="I44" s="96"/>
      <c r="J44" s="97"/>
      <c r="K44" s="95"/>
      <c r="L44" s="95"/>
      <c r="M44" s="95"/>
      <c r="N44" s="95"/>
      <c r="O44" s="95"/>
      <c r="P44" s="95"/>
      <c r="Q44" s="96"/>
      <c r="R44" s="98"/>
      <c r="S44" s="96"/>
    </row>
    <row r="45" spans="1:19" s="6" customFormat="1" ht="13.5" customHeight="1">
      <c r="A45" s="46"/>
      <c r="B45" s="45"/>
      <c r="C45" s="58"/>
      <c r="D45" s="9"/>
      <c r="E45" s="9"/>
      <c r="F45" s="9"/>
      <c r="G45" s="9"/>
      <c r="H45" s="9"/>
      <c r="I45" s="59"/>
      <c r="J45" s="69"/>
      <c r="Q45" s="67"/>
      <c r="R45" s="74"/>
      <c r="S45" s="59"/>
    </row>
    <row r="46" spans="1:19" ht="13.5" customHeight="1">
      <c r="A46" s="42" t="s">
        <v>16</v>
      </c>
      <c r="B46" s="45"/>
      <c r="C46" s="58"/>
      <c r="D46" s="9"/>
      <c r="E46" s="9"/>
      <c r="F46" s="9"/>
      <c r="G46" s="9"/>
      <c r="H46" s="9"/>
      <c r="I46" s="59"/>
      <c r="J46" s="69"/>
      <c r="K46" s="6"/>
      <c r="L46" s="6"/>
      <c r="M46" s="6"/>
      <c r="N46" s="6"/>
      <c r="O46" s="6"/>
      <c r="P46" s="6"/>
      <c r="Q46" s="67"/>
      <c r="R46" s="74"/>
      <c r="S46" s="59"/>
    </row>
    <row r="47" spans="1:19" ht="13.5" customHeight="1">
      <c r="A47" s="47" t="s">
        <v>33</v>
      </c>
      <c r="B47" s="45"/>
      <c r="C47" s="9">
        <v>31297046</v>
      </c>
      <c r="D47" s="9"/>
      <c r="E47" s="9">
        <v>31297046</v>
      </c>
      <c r="F47" s="9"/>
      <c r="G47" s="9">
        <v>31277879.6</v>
      </c>
      <c r="H47" s="9"/>
      <c r="I47" s="70">
        <f aca="true" t="shared" si="1" ref="I47:I53">C47/$C$67</f>
        <v>0.06941086634680865</v>
      </c>
      <c r="J47" s="69"/>
      <c r="K47" s="9">
        <v>50161345.58</v>
      </c>
      <c r="L47" s="9"/>
      <c r="M47" s="9">
        <f aca="true" t="shared" si="2" ref="M47:M53">K47</f>
        <v>50161345.58</v>
      </c>
      <c r="N47" s="9"/>
      <c r="O47" s="9">
        <v>30955289.64</v>
      </c>
      <c r="P47" s="9"/>
      <c r="Q47" s="70">
        <f aca="true" t="shared" si="3" ref="Q47:Q53">K47/$K$67</f>
        <v>0.0904867624772391</v>
      </c>
      <c r="R47" s="74"/>
      <c r="S47" s="59">
        <f>(K47-C47)/K47</f>
        <v>0.37607243908387994</v>
      </c>
    </row>
    <row r="48" spans="1:19" ht="13.5" customHeight="1">
      <c r="A48" s="47" t="s">
        <v>34</v>
      </c>
      <c r="B48" s="45"/>
      <c r="C48" s="9">
        <v>10082423</v>
      </c>
      <c r="D48" s="9"/>
      <c r="E48" s="9">
        <v>10082423</v>
      </c>
      <c r="F48" s="9"/>
      <c r="G48" s="9">
        <v>9212738.82</v>
      </c>
      <c r="H48" s="9"/>
      <c r="I48" s="70">
        <f t="shared" si="1"/>
        <v>0.022360887200184632</v>
      </c>
      <c r="J48" s="69"/>
      <c r="K48" s="9">
        <v>16220018.99</v>
      </c>
      <c r="L48" s="9"/>
      <c r="M48" s="9">
        <f t="shared" si="2"/>
        <v>16220018.99</v>
      </c>
      <c r="N48" s="9"/>
      <c r="O48" s="9">
        <v>9762488.67</v>
      </c>
      <c r="P48" s="9"/>
      <c r="Q48" s="70">
        <f t="shared" si="3"/>
        <v>0.029259522222817486</v>
      </c>
      <c r="R48" s="74"/>
      <c r="S48" s="59">
        <f>(K48-C48)/K48</f>
        <v>0.3783963504471828</v>
      </c>
    </row>
    <row r="49" spans="1:19" ht="13.5" customHeight="1">
      <c r="A49" s="47" t="s">
        <v>35</v>
      </c>
      <c r="B49" s="45"/>
      <c r="C49" s="9">
        <v>2748556</v>
      </c>
      <c r="D49" s="9"/>
      <c r="E49" s="9">
        <v>2748556</v>
      </c>
      <c r="F49" s="9"/>
      <c r="G49" s="9">
        <v>0</v>
      </c>
      <c r="H49" s="9"/>
      <c r="I49" s="70">
        <f t="shared" si="1"/>
        <v>0.006095771887312273</v>
      </c>
      <c r="J49" s="69"/>
      <c r="K49" s="9">
        <v>2180949.42</v>
      </c>
      <c r="L49" s="9"/>
      <c r="M49" s="9">
        <f t="shared" si="2"/>
        <v>2180949.42</v>
      </c>
      <c r="N49" s="9"/>
      <c r="O49" s="9">
        <v>546044.46</v>
      </c>
      <c r="P49" s="9"/>
      <c r="Q49" s="70">
        <f t="shared" si="3"/>
        <v>0.003934245580148417</v>
      </c>
      <c r="R49" s="74"/>
      <c r="S49" s="59">
        <f>(K49-C49)/K49</f>
        <v>-0.26025664547507027</v>
      </c>
    </row>
    <row r="50" spans="1:19" ht="13.5" customHeight="1">
      <c r="A50" s="47" t="s">
        <v>42</v>
      </c>
      <c r="B50" s="45"/>
      <c r="C50" s="9">
        <v>4056780</v>
      </c>
      <c r="D50" s="9"/>
      <c r="E50" s="9">
        <v>4056780</v>
      </c>
      <c r="F50" s="9"/>
      <c r="G50" s="9">
        <v>4136186</v>
      </c>
      <c r="H50" s="9"/>
      <c r="I50" s="70">
        <f>C50/$C$67</f>
        <v>0.008997162683609387</v>
      </c>
      <c r="J50" s="69"/>
      <c r="K50" s="9">
        <v>7584840.11</v>
      </c>
      <c r="L50" s="9"/>
      <c r="M50" s="9">
        <f t="shared" si="2"/>
        <v>7584840.11</v>
      </c>
      <c r="N50" s="9"/>
      <c r="O50" s="9">
        <v>3987960.68</v>
      </c>
      <c r="P50" s="9"/>
      <c r="Q50" s="70">
        <f>K50/$K$67</f>
        <v>0.013682400611977485</v>
      </c>
      <c r="R50" s="74"/>
      <c r="S50" s="59">
        <f>(K50-C50)/K50</f>
        <v>0.46514627320205965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70">
        <f t="shared" si="1"/>
        <v>0</v>
      </c>
      <c r="J51" s="69"/>
      <c r="K51" s="9">
        <v>17396097.15</v>
      </c>
      <c r="L51" s="9"/>
      <c r="M51" s="9">
        <f t="shared" si="2"/>
        <v>17396097.15</v>
      </c>
      <c r="N51" s="9"/>
      <c r="O51" s="9">
        <v>0</v>
      </c>
      <c r="P51" s="9"/>
      <c r="Q51" s="70">
        <f t="shared" si="3"/>
        <v>0.031381066290028854</v>
      </c>
      <c r="R51" s="74"/>
      <c r="S51" s="59">
        <f>(K51-C51)/K51</f>
        <v>1</v>
      </c>
    </row>
    <row r="52" spans="1:19" ht="13.5" customHeight="1">
      <c r="A52" s="47" t="s">
        <v>36</v>
      </c>
      <c r="B52" s="45"/>
      <c r="C52" s="9">
        <v>515363.47</v>
      </c>
      <c r="D52" s="9">
        <v>9485.48</v>
      </c>
      <c r="E52" s="9">
        <v>515363.47</v>
      </c>
      <c r="F52" s="9"/>
      <c r="G52" s="9">
        <v>514861</v>
      </c>
      <c r="H52" s="9"/>
      <c r="I52" s="70">
        <f t="shared" si="1"/>
        <v>0.0011429776770688687</v>
      </c>
      <c r="J52" s="68"/>
      <c r="K52" s="9">
        <v>21223.82</v>
      </c>
      <c r="L52" s="9">
        <v>9485.48</v>
      </c>
      <c r="M52" s="9">
        <f t="shared" si="2"/>
        <v>21223.82</v>
      </c>
      <c r="N52" s="9"/>
      <c r="O52" s="9">
        <v>0</v>
      </c>
      <c r="P52" s="9"/>
      <c r="Q52" s="70">
        <f t="shared" si="3"/>
        <v>3.828594980843966E-05</v>
      </c>
      <c r="R52" s="74"/>
      <c r="S52" s="59">
        <f>(K52-C52)/K52</f>
        <v>-23.28231439957557</v>
      </c>
    </row>
    <row r="53" spans="1:19" ht="13.5" customHeight="1">
      <c r="A53" s="47" t="s">
        <v>37</v>
      </c>
      <c r="B53" s="45"/>
      <c r="C53" s="10">
        <v>5685940</v>
      </c>
      <c r="D53" s="9"/>
      <c r="E53" s="10">
        <v>5685940</v>
      </c>
      <c r="F53" s="9"/>
      <c r="G53" s="10">
        <v>5535533</v>
      </c>
      <c r="H53" s="9"/>
      <c r="I53" s="71">
        <f t="shared" si="1"/>
        <v>0.012610328188672287</v>
      </c>
      <c r="J53" s="68"/>
      <c r="K53" s="10">
        <v>7797.05</v>
      </c>
      <c r="L53" s="9"/>
      <c r="M53" s="10">
        <f t="shared" si="2"/>
        <v>7797.05</v>
      </c>
      <c r="N53" s="9"/>
      <c r="O53" s="10">
        <v>5856518.39</v>
      </c>
      <c r="P53" s="9"/>
      <c r="Q53" s="71">
        <f t="shared" si="3"/>
        <v>1.4065209041251502E-05</v>
      </c>
      <c r="R53" s="74"/>
      <c r="S53" s="60">
        <f>(K53-C53)/K53</f>
        <v>-728.242469908491</v>
      </c>
    </row>
    <row r="54" spans="1:19" ht="13.5" customHeight="1">
      <c r="A54" s="47"/>
      <c r="B54" s="45"/>
      <c r="C54" s="9">
        <f>SUM(C47:C53)</f>
        <v>54386108.47</v>
      </c>
      <c r="D54" s="9"/>
      <c r="E54" s="9">
        <f>SUM(E47:E53)</f>
        <v>54386108.47</v>
      </c>
      <c r="F54" s="9"/>
      <c r="G54" s="9">
        <f>SUM(G47:G53)</f>
        <v>50677198.42</v>
      </c>
      <c r="H54" s="9"/>
      <c r="I54" s="70">
        <f>SUM(I47:I53)</f>
        <v>0.1206179939836561</v>
      </c>
      <c r="J54" s="69"/>
      <c r="K54" s="9">
        <f>SUM(K47:K53)</f>
        <v>93572272.11999999</v>
      </c>
      <c r="L54" s="9"/>
      <c r="M54" s="9">
        <f>SUM(M47:M53)</f>
        <v>93572272.11999999</v>
      </c>
      <c r="N54" s="9"/>
      <c r="O54" s="9">
        <f>SUM(O47:O53)</f>
        <v>51108301.84</v>
      </c>
      <c r="P54" s="9"/>
      <c r="Q54" s="70">
        <f>SUM(Q47:Q53)</f>
        <v>0.16879634834106105</v>
      </c>
      <c r="R54" s="74"/>
      <c r="S54" s="59">
        <f>(K54-C54)/K54</f>
        <v>0.41877965301244835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7"/>
      <c r="J55" s="69"/>
      <c r="K55" s="6"/>
      <c r="L55" s="6"/>
      <c r="M55" s="6"/>
      <c r="N55" s="6"/>
      <c r="O55" s="6"/>
      <c r="P55" s="6"/>
      <c r="Q55" s="67"/>
      <c r="R55" s="74"/>
      <c r="S55" s="57"/>
    </row>
    <row r="56" spans="1:19" s="6" customFormat="1" ht="34.5" customHeight="1" thickBot="1">
      <c r="A56" s="108" t="s">
        <v>32</v>
      </c>
      <c r="B56" s="109"/>
      <c r="C56" s="30">
        <f>C54</f>
        <v>54386108.47</v>
      </c>
      <c r="D56" s="30"/>
      <c r="E56" s="30">
        <f>E54</f>
        <v>54386108.47</v>
      </c>
      <c r="F56" s="30"/>
      <c r="G56" s="30">
        <f>G54</f>
        <v>50677198.42</v>
      </c>
      <c r="H56" s="30"/>
      <c r="I56" s="75">
        <f>I54</f>
        <v>0.1206179939836561</v>
      </c>
      <c r="J56" s="33"/>
      <c r="K56" s="30">
        <f>K54</f>
        <v>93572272.11999999</v>
      </c>
      <c r="L56" s="30"/>
      <c r="M56" s="30">
        <f>M54</f>
        <v>93572272.11999999</v>
      </c>
      <c r="N56" s="30"/>
      <c r="O56" s="30">
        <f>O54</f>
        <v>51108301.84</v>
      </c>
      <c r="P56" s="30"/>
      <c r="Q56" s="75">
        <f>Q54</f>
        <v>0.16879634834106105</v>
      </c>
      <c r="R56" s="33"/>
      <c r="S56" s="31">
        <f>(K56-C56)/K56</f>
        <v>0.41877965301244835</v>
      </c>
    </row>
    <row r="57" spans="1:19" s="6" customFormat="1" ht="13.5" customHeight="1" thickBot="1">
      <c r="A57" s="47"/>
      <c r="B57" s="45"/>
      <c r="C57" s="58"/>
      <c r="D57" s="9"/>
      <c r="E57" s="9"/>
      <c r="F57" s="9"/>
      <c r="G57" s="9"/>
      <c r="H57" s="9"/>
      <c r="I57" s="59"/>
      <c r="J57" s="68"/>
      <c r="Q57" s="67"/>
      <c r="R57" s="74"/>
      <c r="S57" s="59"/>
    </row>
    <row r="58" spans="1:19" s="6" customFormat="1" ht="13.5" customHeight="1" thickBot="1">
      <c r="A58" s="99" t="s">
        <v>38</v>
      </c>
      <c r="B58" s="100"/>
      <c r="C58" s="94"/>
      <c r="D58" s="95"/>
      <c r="E58" s="95"/>
      <c r="F58" s="95"/>
      <c r="G58" s="95"/>
      <c r="H58" s="95"/>
      <c r="I58" s="96"/>
      <c r="J58" s="98"/>
      <c r="K58" s="93"/>
      <c r="L58" s="93"/>
      <c r="M58" s="93"/>
      <c r="N58" s="93"/>
      <c r="O58" s="93"/>
      <c r="P58" s="93"/>
      <c r="Q58" s="101"/>
      <c r="R58" s="98"/>
      <c r="S58" s="96"/>
    </row>
    <row r="59" spans="1:19" s="6" customFormat="1" ht="13.5" customHeight="1">
      <c r="A59" s="48"/>
      <c r="B59" s="49"/>
      <c r="C59" s="61"/>
      <c r="D59" s="13"/>
      <c r="E59" s="13"/>
      <c r="F59" s="13"/>
      <c r="G59" s="13"/>
      <c r="H59" s="13"/>
      <c r="I59" s="62"/>
      <c r="J59" s="68"/>
      <c r="K59" s="1"/>
      <c r="L59" s="1"/>
      <c r="M59" s="1"/>
      <c r="N59" s="1"/>
      <c r="O59" s="1"/>
      <c r="P59" s="1"/>
      <c r="Q59" s="72"/>
      <c r="R59" s="68"/>
      <c r="S59" s="62"/>
    </row>
    <row r="60" spans="1:19" s="6" customFormat="1" ht="13.5" customHeight="1">
      <c r="A60" s="42" t="s">
        <v>39</v>
      </c>
      <c r="B60" s="45"/>
      <c r="C60" s="58"/>
      <c r="D60" s="9"/>
      <c r="E60" s="9"/>
      <c r="F60" s="9"/>
      <c r="G60" s="9"/>
      <c r="H60" s="9"/>
      <c r="I60" s="59"/>
      <c r="J60" s="68"/>
      <c r="K60" s="1"/>
      <c r="L60" s="1"/>
      <c r="M60" s="1"/>
      <c r="N60" s="1"/>
      <c r="O60" s="1"/>
      <c r="P60" s="1"/>
      <c r="Q60" s="72"/>
      <c r="R60" s="68"/>
      <c r="S60" s="59"/>
    </row>
    <row r="61" spans="1:19" s="6" customFormat="1" ht="13.5" customHeight="1">
      <c r="A61" s="47" t="s">
        <v>20</v>
      </c>
      <c r="B61" s="45"/>
      <c r="C61" s="10">
        <v>1013416.82</v>
      </c>
      <c r="D61" s="9"/>
      <c r="E61" s="10">
        <v>1013416.82</v>
      </c>
      <c r="F61" s="9"/>
      <c r="G61" s="10">
        <v>0</v>
      </c>
      <c r="H61" s="9"/>
      <c r="I61" s="71">
        <f>C61/$C$67</f>
        <v>0.0022475648163928267</v>
      </c>
      <c r="J61" s="68"/>
      <c r="K61" s="10">
        <v>49397.67</v>
      </c>
      <c r="L61" s="9"/>
      <c r="M61" s="10">
        <f>K61</f>
        <v>49397.67</v>
      </c>
      <c r="N61" s="9"/>
      <c r="O61" s="10">
        <v>1012294.29</v>
      </c>
      <c r="P61" s="9"/>
      <c r="Q61" s="71">
        <f>K61/$K$67</f>
        <v>8.91091572711164E-05</v>
      </c>
      <c r="R61" s="68"/>
      <c r="S61" s="60">
        <f>(K61-C61)/K61</f>
        <v>-19.51547815919253</v>
      </c>
    </row>
    <row r="62" spans="1:19" s="6" customFormat="1" ht="13.5" customHeight="1">
      <c r="A62" s="48"/>
      <c r="B62" s="49"/>
      <c r="C62" s="9">
        <f>SUM(C61)</f>
        <v>1013416.82</v>
      </c>
      <c r="D62" s="9"/>
      <c r="E62" s="9">
        <f>SUM(E61)</f>
        <v>1013416.82</v>
      </c>
      <c r="F62" s="9"/>
      <c r="G62" s="9">
        <f>SUM(G61)</f>
        <v>0</v>
      </c>
      <c r="H62" s="9"/>
      <c r="I62" s="70">
        <f>SUM(I61)</f>
        <v>0.0022475648163928267</v>
      </c>
      <c r="J62" s="68"/>
      <c r="K62" s="9">
        <f>SUM(K61)</f>
        <v>49397.67</v>
      </c>
      <c r="L62" s="9"/>
      <c r="M62" s="9">
        <f>SUM(M61)</f>
        <v>49397.67</v>
      </c>
      <c r="N62" s="9"/>
      <c r="O62" s="9">
        <f>SUM(O61)</f>
        <v>1012294.29</v>
      </c>
      <c r="P62" s="9"/>
      <c r="Q62" s="70">
        <f>SUM(Q61)</f>
        <v>8.91091572711164E-05</v>
      </c>
      <c r="R62" s="68"/>
      <c r="S62" s="59">
        <f>(K62-C62)/K62</f>
        <v>-19.51547815919253</v>
      </c>
    </row>
    <row r="63" spans="1:19" s="1" customFormat="1" ht="13.5" customHeight="1" thickBot="1">
      <c r="A63" s="47"/>
      <c r="B63" s="49"/>
      <c r="C63" s="61"/>
      <c r="D63" s="13"/>
      <c r="E63" s="13"/>
      <c r="F63" s="13"/>
      <c r="G63" s="13"/>
      <c r="H63" s="13"/>
      <c r="I63" s="62"/>
      <c r="J63" s="68"/>
      <c r="Q63" s="72"/>
      <c r="R63" s="68"/>
      <c r="S63" s="62"/>
    </row>
    <row r="64" spans="1:21" ht="13.5" customHeight="1" thickBot="1">
      <c r="A64" s="27" t="s">
        <v>40</v>
      </c>
      <c r="B64" s="28"/>
      <c r="C64" s="29">
        <f>C62</f>
        <v>1013416.82</v>
      </c>
      <c r="D64" s="76"/>
      <c r="E64" s="30">
        <f>E62</f>
        <v>1013416.82</v>
      </c>
      <c r="F64" s="30"/>
      <c r="G64" s="30">
        <f>G62</f>
        <v>0</v>
      </c>
      <c r="H64" s="76"/>
      <c r="I64" s="75">
        <f>I62</f>
        <v>0.0022475648163928267</v>
      </c>
      <c r="J64" s="77"/>
      <c r="K64" s="30">
        <f>K62</f>
        <v>49397.67</v>
      </c>
      <c r="L64" s="76"/>
      <c r="M64" s="30">
        <f>M62</f>
        <v>49397.67</v>
      </c>
      <c r="N64" s="30"/>
      <c r="O64" s="30">
        <f>O62</f>
        <v>1012294.29</v>
      </c>
      <c r="P64" s="76"/>
      <c r="Q64" s="75">
        <f>Q62</f>
        <v>8.91091572711164E-05</v>
      </c>
      <c r="R64" s="33"/>
      <c r="S64" s="31">
        <f>(K64-C64)/K64</f>
        <v>-19.51547815919253</v>
      </c>
      <c r="T64" s="6"/>
      <c r="U64" s="6"/>
    </row>
    <row r="65" spans="1:19" s="6" customFormat="1" ht="13.5" customHeight="1">
      <c r="A65" s="46"/>
      <c r="B65" s="45"/>
      <c r="C65" s="58"/>
      <c r="D65" s="9"/>
      <c r="E65" s="9"/>
      <c r="F65" s="9"/>
      <c r="G65" s="9"/>
      <c r="H65" s="9"/>
      <c r="I65" s="59"/>
      <c r="J65" s="69"/>
      <c r="Q65" s="67"/>
      <c r="R65" s="74"/>
      <c r="S65" s="59"/>
    </row>
    <row r="66" spans="1:19" ht="13.5" customHeight="1" thickBot="1">
      <c r="A66" s="46"/>
      <c r="B66" s="45"/>
      <c r="C66" s="58"/>
      <c r="D66" s="9"/>
      <c r="E66" s="9"/>
      <c r="F66" s="9"/>
      <c r="G66" s="9"/>
      <c r="H66" s="9"/>
      <c r="I66" s="59"/>
      <c r="J66" s="69"/>
      <c r="K66" s="6"/>
      <c r="L66" s="6"/>
      <c r="M66" s="6"/>
      <c r="N66" s="6"/>
      <c r="O66" s="6"/>
      <c r="P66" s="6"/>
      <c r="Q66" s="67"/>
      <c r="R66" s="74"/>
      <c r="S66" s="59"/>
    </row>
    <row r="67" spans="1:19" s="17" customFormat="1" ht="20.25" thickBot="1">
      <c r="A67" s="34" t="s">
        <v>18</v>
      </c>
      <c r="B67" s="35"/>
      <c r="C67" s="78">
        <f>C42+C56+C64</f>
        <v>450895481.46</v>
      </c>
      <c r="D67" s="79"/>
      <c r="E67" s="79">
        <f>E42+E56+E64</f>
        <v>450899911.46</v>
      </c>
      <c r="F67" s="79"/>
      <c r="G67" s="79">
        <f>G42+G56+G64</f>
        <v>378347114.86</v>
      </c>
      <c r="H67" s="79"/>
      <c r="I67" s="80">
        <f>I42+I56+I64</f>
        <v>1</v>
      </c>
      <c r="J67" s="81"/>
      <c r="K67" s="79">
        <f>K42+K56+K64</f>
        <v>554350097.2599999</v>
      </c>
      <c r="L67" s="79"/>
      <c r="M67" s="79">
        <f>M42+M56+M64</f>
        <v>554350097.2599999</v>
      </c>
      <c r="N67" s="79"/>
      <c r="O67" s="79">
        <f>O42+O56+O64</f>
        <v>547146008.89</v>
      </c>
      <c r="P67" s="79"/>
      <c r="Q67" s="80">
        <f>Q42+Q56+Q64</f>
        <v>1.0000000000000002</v>
      </c>
      <c r="R67" s="33"/>
      <c r="S67" s="80">
        <f>(K67-C67)/K67</f>
        <v>0.18662324821687165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.35433070866141736" footer="0.31496062992125984"/>
  <pageSetup fitToHeight="1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2017-02-24T20:33:40Z</cp:lastPrinted>
  <dcterms:created xsi:type="dcterms:W3CDTF">2009-02-19T19:53:26Z</dcterms:created>
  <dcterms:modified xsi:type="dcterms:W3CDTF">2017-02-24T20:33:56Z</dcterms:modified>
  <cp:category/>
  <cp:version/>
  <cp:contentType/>
  <cp:contentStatus/>
</cp:coreProperties>
</file>