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2017'!$A$8:$J$77</definedName>
    <definedName name="A_impresión_IM">#REF!</definedName>
    <definedName name="_xlnm.Print_Area" localSheetId="0">'FEBRERO 2017'!$A$1:$S$70</definedName>
    <definedName name="TOTALA" localSheetId="0">'FEBRERO 2017'!$E$70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<sst xmlns="http://schemas.openxmlformats.org/spreadsheetml/2006/main" count="54" uniqueCount="51">
  <si>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</si>
  <si>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</si>
  <si>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</si>
  <si>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</si>
  <si>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</si>
  <si>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</si>
  <si>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</si>
  <si>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</si>
  <si>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</si>
  <si>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</si>
  <si>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</si>
  <si>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</si>
  <si>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</si>
  <si>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</si>
  <si>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</si>
  <si>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</si>
  <si>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</si>
  <si>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</si>
  <si>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</si>
  <si>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</si>
  <si>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</si>
  <si>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</si>
  <si>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</si>
  <si>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</si>
  <si>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</si>
  <si>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</si>
  <si>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</si>
  <si>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</si>
  <si>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</si>
  <si>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</si>
  <si>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</si>
  <si>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</si>
  <si>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</si>
  <si>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</si>
  <si>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</si>
  <si>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</si>
  <si>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</si>
  <si>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</si>
  <si>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</si>
  <si>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</si>
  <si>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</si>
  <si>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</si>
  <si>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DERECHOS FEDERALES</t>
  </si>
  <si>
    <t>APORTACIONES ESTATALES</t>
  </si>
  <si>
    <t>ACCESORIOS DE IMPUESTO (RECARGOS)</t>
  </si>
  <si>
    <t>JUEGOS PERMITIDOS</t>
  </si>
  <si>
    <t>2017 VS 2016</t>
  </si>
  <si>
    <t>FIDEICOMISO VALLE ORIENTE</t>
  </si>
  <si>
    <t>COMPARATIVO MES JULIO DE  2016 VS MES DE JULIO 2017</t>
  </si>
  <si>
    <t>JULIO</t>
  </si>
  <si>
    <t>FINANCIAMIENTO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</si>
</sst>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2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2016</v>
      </c>
      <c r="D7" s="109"/>
      <c r="E7" s="109"/>
      <c r="F7" s="109"/>
      <c r="G7" s="109"/>
      <c r="H7" s="109"/>
      <c r="I7" s="110"/>
      <c r="J7" s="61"/>
      <c r="K7" s="109">
        <v>2017</v>
      </c>
      <c r="L7" s="109"/>
      <c r="M7" s="109"/>
      <c r="N7" s="109"/>
      <c r="O7" s="109"/>
      <c r="P7" s="109"/>
      <c r="Q7" s="110"/>
      <c r="R7" s="71"/>
      <c r="S7" s="100" t="str">
        <f>C9</f>
        <v>JULIO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49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JULIO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35624716.26</v>
      </c>
      <c r="D13" s="9"/>
      <c r="E13" s="9">
        <v>190063328.45</v>
      </c>
      <c r="F13" s="9"/>
      <c r="G13" s="9">
        <v>139792970.49</v>
      </c>
      <c r="H13" s="9"/>
      <c r="I13" s="68">
        <f aca="true" t="shared" si="0" ref="I13:I18">C13/$C$70</f>
        <v>0.22743488248811616</v>
      </c>
      <c r="J13" s="67"/>
      <c r="K13" s="9">
        <v>37943925.05</v>
      </c>
      <c r="L13" s="9"/>
      <c r="M13" s="9">
        <v>250663311.99</v>
      </c>
      <c r="N13" s="9"/>
      <c r="O13" s="9">
        <v>158068884.59</v>
      </c>
      <c r="P13" s="9"/>
      <c r="Q13" s="68">
        <f aca="true" t="shared" si="1" ref="Q13:Q18">K13/$K$70</f>
        <v>0.20520734459380124</v>
      </c>
      <c r="R13" s="72"/>
      <c r="S13" s="57">
        <f>(K13-C13)/K13</f>
        <v>0.06112200535247471</v>
      </c>
    </row>
    <row r="14" spans="1:19" ht="13.5" customHeight="1">
      <c r="A14" s="44" t="s">
        <v>6</v>
      </c>
      <c r="B14" s="45"/>
      <c r="C14" s="9">
        <v>8371673</v>
      </c>
      <c r="D14" s="9"/>
      <c r="E14" s="9">
        <f>482432612+C14</f>
        <v>490804285</v>
      </c>
      <c r="F14" s="9"/>
      <c r="G14" s="9">
        <v>405106499.49</v>
      </c>
      <c r="H14" s="9"/>
      <c r="I14" s="68">
        <f t="shared" si="0"/>
        <v>0.05344633346937807</v>
      </c>
      <c r="J14" s="67"/>
      <c r="K14" s="9">
        <v>11763299</v>
      </c>
      <c r="L14" s="9"/>
      <c r="M14" s="9">
        <f>590529224+K14</f>
        <v>602292523</v>
      </c>
      <c r="N14" s="9"/>
      <c r="O14" s="9">
        <v>564701853.17</v>
      </c>
      <c r="P14" s="9"/>
      <c r="Q14" s="68">
        <f t="shared" si="1"/>
        <v>0.06361796646688553</v>
      </c>
      <c r="R14" s="72"/>
      <c r="S14" s="57">
        <f>(K14-C14)/K14</f>
        <v>0.2883226890687723</v>
      </c>
    </row>
    <row r="15" spans="1:19" ht="13.5" customHeight="1">
      <c r="A15" s="44" t="s">
        <v>7</v>
      </c>
      <c r="B15" s="45"/>
      <c r="C15" s="9">
        <v>73896.6</v>
      </c>
      <c r="D15" s="9"/>
      <c r="E15" s="9">
        <v>560382.37</v>
      </c>
      <c r="F15" s="9"/>
      <c r="G15" s="9">
        <v>668326.35</v>
      </c>
      <c r="H15" s="9"/>
      <c r="I15" s="99">
        <f t="shared" si="0"/>
        <v>0.0004717697795713287</v>
      </c>
      <c r="J15" s="67"/>
      <c r="K15" s="9">
        <v>26498.11</v>
      </c>
      <c r="L15" s="9"/>
      <c r="M15" s="9">
        <v>415626.13</v>
      </c>
      <c r="N15" s="9"/>
      <c r="O15" s="9">
        <v>463791.93</v>
      </c>
      <c r="P15" s="9"/>
      <c r="Q15" s="99">
        <f t="shared" si="1"/>
        <v>0.00014330638653458047</v>
      </c>
      <c r="R15" s="72"/>
      <c r="S15" s="57">
        <f>(K15-C15)/K15</f>
        <v>-1.788749839139471</v>
      </c>
    </row>
    <row r="16" spans="1:19" ht="13.5" customHeight="1">
      <c r="A16" s="44" t="s">
        <v>45</v>
      </c>
      <c r="B16" s="45"/>
      <c r="C16" s="9">
        <v>0</v>
      </c>
      <c r="D16" s="9"/>
      <c r="E16" s="9">
        <v>0</v>
      </c>
      <c r="F16" s="9"/>
      <c r="G16" s="9">
        <v>48221.52</v>
      </c>
      <c r="H16" s="9"/>
      <c r="I16" s="99">
        <f t="shared" si="0"/>
        <v>0</v>
      </c>
      <c r="J16" s="67"/>
      <c r="K16" s="9">
        <v>0</v>
      </c>
      <c r="L16" s="9"/>
      <c r="M16" s="9">
        <v>0</v>
      </c>
      <c r="N16" s="9"/>
      <c r="O16" s="9">
        <v>10000</v>
      </c>
      <c r="P16" s="9"/>
      <c r="Q16" s="99">
        <f t="shared" si="1"/>
        <v>0</v>
      </c>
      <c r="R16" s="72"/>
      <c r="S16" s="57">
        <v>0</v>
      </c>
    </row>
    <row r="17" spans="1:19" ht="13.5" customHeight="1">
      <c r="A17" s="44" t="s">
        <v>47</v>
      </c>
      <c r="B17" s="45"/>
      <c r="C17" s="9">
        <v>0</v>
      </c>
      <c r="D17" s="9"/>
      <c r="E17" s="9">
        <v>0</v>
      </c>
      <c r="F17" s="9"/>
      <c r="G17" s="9">
        <v>0</v>
      </c>
      <c r="H17" s="9"/>
      <c r="I17" s="99">
        <f t="shared" si="0"/>
        <v>0</v>
      </c>
      <c r="J17" s="67"/>
      <c r="K17" s="9">
        <v>0</v>
      </c>
      <c r="L17" s="9"/>
      <c r="M17" s="9">
        <v>5535.15</v>
      </c>
      <c r="N17" s="9"/>
      <c r="O17" s="9">
        <v>0</v>
      </c>
      <c r="P17" s="9"/>
      <c r="Q17" s="99">
        <f t="shared" si="1"/>
        <v>0</v>
      </c>
      <c r="R17" s="72"/>
      <c r="S17" s="57">
        <v>0</v>
      </c>
    </row>
    <row r="18" spans="1:19" ht="13.5" customHeight="1">
      <c r="A18" s="44" t="s">
        <v>44</v>
      </c>
      <c r="B18" s="45"/>
      <c r="C18" s="10">
        <v>0</v>
      </c>
      <c r="D18" s="9"/>
      <c r="E18" s="10">
        <v>29.2</v>
      </c>
      <c r="F18" s="9"/>
      <c r="G18" s="10">
        <v>95142.38</v>
      </c>
      <c r="H18" s="9"/>
      <c r="I18" s="69">
        <f t="shared" si="0"/>
        <v>0</v>
      </c>
      <c r="J18" s="67"/>
      <c r="K18" s="10">
        <v>105.68</v>
      </c>
      <c r="L18" s="9"/>
      <c r="M18" s="10">
        <v>506.99</v>
      </c>
      <c r="N18" s="9"/>
      <c r="O18" s="10">
        <v>0</v>
      </c>
      <c r="P18" s="9"/>
      <c r="Q18" s="69">
        <f t="shared" si="1"/>
        <v>5.715358162893303E-07</v>
      </c>
      <c r="R18" s="72"/>
      <c r="S18" s="58">
        <f>(K18-C18)/K18</f>
        <v>1</v>
      </c>
    </row>
    <row r="19" spans="1:19" ht="13.5" customHeight="1">
      <c r="A19" s="39"/>
      <c r="B19" s="45"/>
      <c r="C19" s="9">
        <f>SUM(C13:C18)</f>
        <v>44070285.86</v>
      </c>
      <c r="D19" s="12"/>
      <c r="E19" s="9">
        <f>SUM(E13:E18)</f>
        <v>681428025.0200001</v>
      </c>
      <c r="F19" s="9"/>
      <c r="G19" s="9">
        <f>SUM(G13:G18)</f>
        <v>545711160.23</v>
      </c>
      <c r="H19" s="9"/>
      <c r="I19" s="68">
        <f>SUM(I13:I18)</f>
        <v>0.2813529857370655</v>
      </c>
      <c r="J19" s="67"/>
      <c r="K19" s="9">
        <f>SUM(K13:K18)</f>
        <v>49733827.839999996</v>
      </c>
      <c r="L19" s="12"/>
      <c r="M19" s="9">
        <f>SUM(M13:M18)</f>
        <v>853377503.26</v>
      </c>
      <c r="N19" s="9"/>
      <c r="O19" s="9">
        <f>SUM(O13:O18)</f>
        <v>723244529.6899999</v>
      </c>
      <c r="P19" s="9"/>
      <c r="Q19" s="68">
        <f>SUM(Q13:Q18)</f>
        <v>0.2689691889830376</v>
      </c>
      <c r="R19" s="72"/>
      <c r="S19" s="57">
        <f>(K19-C19)/K19</f>
        <v>0.11387705764817312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2013920.85</v>
      </c>
      <c r="D22" s="9"/>
      <c r="E22" s="9">
        <v>20004906.3</v>
      </c>
      <c r="F22" s="9"/>
      <c r="G22" s="9">
        <v>5527032.53</v>
      </c>
      <c r="H22" s="9"/>
      <c r="I22" s="68">
        <f aca="true" t="shared" si="2" ref="I22:I27">C22/$C$70</f>
        <v>0.012857249122132857</v>
      </c>
      <c r="J22" s="67"/>
      <c r="K22" s="9">
        <v>0</v>
      </c>
      <c r="L22" s="9"/>
      <c r="M22" s="9">
        <v>8352359.6</v>
      </c>
      <c r="N22" s="9"/>
      <c r="O22" s="9">
        <v>14414169.18</v>
      </c>
      <c r="P22" s="9"/>
      <c r="Q22" s="68">
        <f aca="true" t="shared" si="3" ref="Q22:Q27">K22/$K$70</f>
        <v>0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1742140.77</v>
      </c>
      <c r="D23" s="9"/>
      <c r="E23" s="9">
        <v>7537042.39</v>
      </c>
      <c r="F23" s="9"/>
      <c r="G23" s="9">
        <v>10535282</v>
      </c>
      <c r="H23" s="9"/>
      <c r="I23" s="68">
        <f t="shared" si="2"/>
        <v>0.01112215402393513</v>
      </c>
      <c r="J23" s="67"/>
      <c r="K23" s="9">
        <v>580310.07</v>
      </c>
      <c r="L23" s="9"/>
      <c r="M23" s="9">
        <v>12224776.86</v>
      </c>
      <c r="N23" s="9"/>
      <c r="O23" s="9">
        <v>7162742.86</v>
      </c>
      <c r="P23" s="9"/>
      <c r="Q23" s="68">
        <f t="shared" si="3"/>
        <v>0.00313841776644936</v>
      </c>
      <c r="R23" s="72"/>
      <c r="S23" s="57">
        <f aca="true" t="shared" si="4" ref="S23:S28">(K23-C23)/K23</f>
        <v>-2.002086057200421</v>
      </c>
    </row>
    <row r="24" spans="1:19" s="6" customFormat="1" ht="13.5" customHeight="1">
      <c r="A24" s="44" t="s">
        <v>10</v>
      </c>
      <c r="B24" s="45"/>
      <c r="C24" s="9">
        <v>2598009.69</v>
      </c>
      <c r="D24" s="9"/>
      <c r="E24" s="9">
        <v>19111527.35</v>
      </c>
      <c r="F24" s="9"/>
      <c r="G24" s="9">
        <v>18189753.85</v>
      </c>
      <c r="H24" s="9"/>
      <c r="I24" s="68">
        <f t="shared" si="2"/>
        <v>0.016586182026987382</v>
      </c>
      <c r="J24" s="67"/>
      <c r="K24" s="9">
        <v>5154306.63</v>
      </c>
      <c r="L24" s="9"/>
      <c r="M24" s="9">
        <v>18981648.83</v>
      </c>
      <c r="N24" s="9"/>
      <c r="O24" s="9">
        <v>19185734.65</v>
      </c>
      <c r="P24" s="9"/>
      <c r="Q24" s="68">
        <f t="shared" si="3"/>
        <v>0.027875386517624497</v>
      </c>
      <c r="R24" s="72"/>
      <c r="S24" s="57">
        <f t="shared" si="4"/>
        <v>0.49595360220158263</v>
      </c>
    </row>
    <row r="25" spans="1:19" s="6" customFormat="1" ht="13.5" customHeight="1">
      <c r="A25" s="46" t="s">
        <v>9</v>
      </c>
      <c r="B25" s="45"/>
      <c r="C25" s="9">
        <v>42816.34</v>
      </c>
      <c r="D25" s="9"/>
      <c r="E25" s="9">
        <f>6588691+C25</f>
        <v>6631507.34</v>
      </c>
      <c r="F25" s="9"/>
      <c r="G25" s="9">
        <v>5303194.58</v>
      </c>
      <c r="H25" s="9"/>
      <c r="I25" s="68">
        <f t="shared" si="2"/>
        <v>0.0002733475597503953</v>
      </c>
      <c r="J25" s="67"/>
      <c r="K25" s="9">
        <v>291797.55</v>
      </c>
      <c r="L25" s="9"/>
      <c r="M25" s="9">
        <f>10943369+K25</f>
        <v>11235166.55</v>
      </c>
      <c r="N25" s="9"/>
      <c r="O25" s="9">
        <v>5641402.56</v>
      </c>
      <c r="P25" s="9"/>
      <c r="Q25" s="68">
        <f t="shared" si="3"/>
        <v>0.0015780918899553052</v>
      </c>
      <c r="R25" s="72"/>
      <c r="S25" s="57">
        <f t="shared" si="4"/>
        <v>0.8532669654011831</v>
      </c>
    </row>
    <row r="26" spans="1:19" s="6" customFormat="1" ht="13.5" customHeight="1">
      <c r="A26" s="47" t="s">
        <v>22</v>
      </c>
      <c r="B26" s="45"/>
      <c r="C26" s="9">
        <v>1177112.01</v>
      </c>
      <c r="D26" s="9"/>
      <c r="E26" s="9">
        <v>11076508.42</v>
      </c>
      <c r="F26" s="9"/>
      <c r="G26" s="9">
        <v>7516713.48</v>
      </c>
      <c r="H26" s="9"/>
      <c r="I26" s="68">
        <f t="shared" si="2"/>
        <v>0.007514904251189684</v>
      </c>
      <c r="J26" s="67"/>
      <c r="K26" s="9">
        <v>1463776.99</v>
      </c>
      <c r="L26" s="9"/>
      <c r="M26" s="9">
        <v>11496113.1</v>
      </c>
      <c r="N26" s="9"/>
      <c r="O26" s="9">
        <v>8368368.95</v>
      </c>
      <c r="P26" s="9"/>
      <c r="Q26" s="68">
        <f t="shared" si="3"/>
        <v>0.007916360492479076</v>
      </c>
      <c r="R26" s="72"/>
      <c r="S26" s="57">
        <f t="shared" si="4"/>
        <v>0.19583924461061517</v>
      </c>
    </row>
    <row r="27" spans="1:19" ht="13.5" customHeight="1">
      <c r="A27" s="44" t="s">
        <v>25</v>
      </c>
      <c r="B27" s="45"/>
      <c r="C27" s="9">
        <v>102.26</v>
      </c>
      <c r="D27" s="9"/>
      <c r="E27" s="9">
        <v>2289.38</v>
      </c>
      <c r="F27" s="9"/>
      <c r="G27" s="9">
        <v>21432.73</v>
      </c>
      <c r="H27" s="9"/>
      <c r="I27" s="68">
        <f t="shared" si="2"/>
        <v>6.528470546542611E-07</v>
      </c>
      <c r="J27" s="67"/>
      <c r="K27" s="9">
        <v>0</v>
      </c>
      <c r="L27" s="9"/>
      <c r="M27" s="9">
        <v>84013.74</v>
      </c>
      <c r="N27" s="9"/>
      <c r="O27" s="9">
        <v>0</v>
      </c>
      <c r="P27" s="9"/>
      <c r="Q27" s="68">
        <f t="shared" si="3"/>
        <v>0</v>
      </c>
      <c r="R27" s="72"/>
      <c r="S27" s="57">
        <v>0</v>
      </c>
    </row>
    <row r="28" spans="1:19" s="6" customFormat="1" ht="13.5" customHeight="1">
      <c r="A28" s="44"/>
      <c r="B28" s="45"/>
      <c r="C28" s="102">
        <f>SUM(C22:C27)</f>
        <v>7574101.92</v>
      </c>
      <c r="D28" s="9"/>
      <c r="E28" s="102">
        <f>SUM(E22:E27)</f>
        <v>64363781.180000015</v>
      </c>
      <c r="F28" s="9"/>
      <c r="G28" s="102">
        <f>SUM(G22:G27)</f>
        <v>47093409.169999994</v>
      </c>
      <c r="H28" s="9"/>
      <c r="I28" s="103">
        <f>SUM(I22:I27)</f>
        <v>0.0483544898310501</v>
      </c>
      <c r="J28" s="67"/>
      <c r="K28" s="102">
        <f>SUM(K22:K27)</f>
        <v>7490191.24</v>
      </c>
      <c r="L28" s="9"/>
      <c r="M28" s="102">
        <f>SUM(M22:M27)</f>
        <v>62374078.68000001</v>
      </c>
      <c r="N28" s="9"/>
      <c r="O28" s="102">
        <f>SUM(O22:O27)</f>
        <v>54772418.2</v>
      </c>
      <c r="P28" s="9"/>
      <c r="Q28" s="103">
        <f>SUM(Q22:Q27)</f>
        <v>0.04050825666650824</v>
      </c>
      <c r="R28" s="72"/>
      <c r="S28" s="104">
        <f t="shared" si="4"/>
        <v>-0.01120274200101728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42</v>
      </c>
      <c r="B31" s="45"/>
      <c r="C31" s="9">
        <v>0</v>
      </c>
      <c r="D31" s="9"/>
      <c r="E31" s="9">
        <v>0</v>
      </c>
      <c r="F31" s="9"/>
      <c r="G31" s="9">
        <v>79139.95</v>
      </c>
      <c r="H31" s="9"/>
      <c r="I31" s="68">
        <f>C31/$C$70</f>
        <v>0</v>
      </c>
      <c r="J31" s="67"/>
      <c r="K31" s="9">
        <v>0</v>
      </c>
      <c r="L31" s="9"/>
      <c r="M31" s="9">
        <v>0</v>
      </c>
      <c r="N31" s="9"/>
      <c r="O31" s="9">
        <v>0</v>
      </c>
      <c r="P31" s="9"/>
      <c r="Q31" s="68">
        <f>K31/$K$70</f>
        <v>0</v>
      </c>
      <c r="R31" s="72"/>
      <c r="S31" s="57">
        <v>0</v>
      </c>
    </row>
    <row r="32" spans="1:19" ht="13.5" customHeight="1">
      <c r="A32" s="44" t="s">
        <v>28</v>
      </c>
      <c r="B32" s="45"/>
      <c r="C32" s="9">
        <v>698563.29</v>
      </c>
      <c r="D32" s="9"/>
      <c r="E32" s="9">
        <v>6512510.5</v>
      </c>
      <c r="F32" s="9"/>
      <c r="G32" s="9">
        <v>5271194.8</v>
      </c>
      <c r="H32" s="9"/>
      <c r="I32" s="68">
        <f>C32/$C$70</f>
        <v>0.0044597593034039745</v>
      </c>
      <c r="J32" s="67"/>
      <c r="K32" s="9">
        <v>681418.14</v>
      </c>
      <c r="L32" s="9"/>
      <c r="M32" s="9">
        <v>6952462.85</v>
      </c>
      <c r="N32" s="9"/>
      <c r="O32" s="9">
        <v>5600775.07</v>
      </c>
      <c r="P32" s="9"/>
      <c r="Q32" s="68">
        <f>K32/$K$70</f>
        <v>0.0036852277903033416</v>
      </c>
      <c r="R32" s="72"/>
      <c r="S32" s="57">
        <f>(K32-C32)/K32</f>
        <v>-0.02516098265303008</v>
      </c>
    </row>
    <row r="33" spans="1:19" ht="13.5" customHeight="1">
      <c r="A33" s="44" t="s">
        <v>11</v>
      </c>
      <c r="B33" s="45"/>
      <c r="C33" s="9">
        <v>0</v>
      </c>
      <c r="D33" s="9"/>
      <c r="E33" s="9">
        <v>70820.77</v>
      </c>
      <c r="F33" s="9"/>
      <c r="G33" s="9">
        <v>111577.23</v>
      </c>
      <c r="H33" s="9"/>
      <c r="I33" s="68">
        <f>C33/$C$70</f>
        <v>0</v>
      </c>
      <c r="J33" s="67"/>
      <c r="K33" s="9">
        <v>1000</v>
      </c>
      <c r="L33" s="9"/>
      <c r="M33" s="9">
        <v>10736596.07</v>
      </c>
      <c r="N33" s="9"/>
      <c r="O33" s="9">
        <v>16486.54</v>
      </c>
      <c r="P33" s="9"/>
      <c r="Q33" s="68">
        <f>K33/$K$70</f>
        <v>5.408173886159446E-06</v>
      </c>
      <c r="R33" s="72"/>
      <c r="S33" s="57">
        <f>(K33-C33)/K33</f>
        <v>1</v>
      </c>
    </row>
    <row r="34" spans="1:19" ht="13.5" customHeight="1">
      <c r="A34" s="44" t="s">
        <v>12</v>
      </c>
      <c r="B34" s="45"/>
      <c r="C34" s="9">
        <v>2179958.26</v>
      </c>
      <c r="D34" s="9"/>
      <c r="E34" s="9">
        <v>13521905.82</v>
      </c>
      <c r="F34" s="9"/>
      <c r="G34" s="9">
        <v>7665111.96</v>
      </c>
      <c r="H34" s="9"/>
      <c r="I34" s="68">
        <f>C34/$C$70</f>
        <v>0.013917263146002617</v>
      </c>
      <c r="J34" s="67"/>
      <c r="K34" s="9">
        <v>7097754.12</v>
      </c>
      <c r="L34" s="9"/>
      <c r="M34" s="9">
        <v>40730431.65</v>
      </c>
      <c r="N34" s="9"/>
      <c r="O34" s="9">
        <v>8146323.1</v>
      </c>
      <c r="P34" s="9"/>
      <c r="Q34" s="68">
        <f>K34/$K$70</f>
        <v>0.03838588848216462</v>
      </c>
      <c r="R34" s="72"/>
      <c r="S34" s="57">
        <f>(K34-C34)/K34</f>
        <v>0.692866472528637</v>
      </c>
    </row>
    <row r="35" spans="1:19" ht="13.5" customHeight="1">
      <c r="A35" s="44" t="s">
        <v>13</v>
      </c>
      <c r="B35" s="45"/>
      <c r="C35" s="10">
        <v>507279.98</v>
      </c>
      <c r="D35" s="9"/>
      <c r="E35" s="10">
        <v>4356296.88</v>
      </c>
      <c r="F35" s="9"/>
      <c r="G35" s="10">
        <v>4454638.71</v>
      </c>
      <c r="H35" s="9"/>
      <c r="I35" s="69">
        <f>C35/$C$70</f>
        <v>0.0032385707102295367</v>
      </c>
      <c r="J35" s="67"/>
      <c r="K35" s="10">
        <v>807471.25</v>
      </c>
      <c r="L35" s="9"/>
      <c r="M35" s="10">
        <v>5596627.87</v>
      </c>
      <c r="N35" s="9"/>
      <c r="O35" s="10">
        <v>3946246.43</v>
      </c>
      <c r="P35" s="9"/>
      <c r="Q35" s="69">
        <f>K35/$K$70</f>
        <v>0.004366944928074525</v>
      </c>
      <c r="R35" s="72"/>
      <c r="S35" s="58">
        <f>(K35-C35)/K35</f>
        <v>0.3717671310278849</v>
      </c>
    </row>
    <row r="36" spans="1:19" s="6" customFormat="1" ht="13.5" customHeight="1">
      <c r="A36" s="46"/>
      <c r="B36" s="45"/>
      <c r="C36" s="9">
        <f>SUM(C31:C35)</f>
        <v>3385801.53</v>
      </c>
      <c r="D36" s="9"/>
      <c r="E36" s="9">
        <f>SUM(E31:E35)</f>
        <v>24461533.97</v>
      </c>
      <c r="F36" s="9"/>
      <c r="G36" s="9">
        <f>SUM(G31:G35)</f>
        <v>17581662.650000002</v>
      </c>
      <c r="H36" s="9"/>
      <c r="I36" s="68">
        <f>SUM(I31:I35)</f>
        <v>0.02161559315963613</v>
      </c>
      <c r="J36" s="67"/>
      <c r="K36" s="9">
        <f>SUM(K31:L35)</f>
        <v>8587643.51</v>
      </c>
      <c r="L36" s="9"/>
      <c r="M36" s="9">
        <f>SUM(M31:M35)</f>
        <v>64016118.44</v>
      </c>
      <c r="N36" s="9"/>
      <c r="O36" s="9">
        <f>SUM(O31:O35)</f>
        <v>17709831.14</v>
      </c>
      <c r="P36" s="9"/>
      <c r="Q36" s="68">
        <f>SUM(Q31:Q35)</f>
        <v>0.04644346937442865</v>
      </c>
      <c r="R36" s="72"/>
      <c r="S36" s="57">
        <f>(K36-C36)/K36</f>
        <v>0.6057356682240761</v>
      </c>
    </row>
    <row r="37" spans="1:19" ht="13.5" customHeight="1">
      <c r="A37" s="39"/>
      <c r="B37" s="40"/>
      <c r="C37" s="12"/>
      <c r="D37" s="12"/>
      <c r="E37" s="12"/>
      <c r="F37" s="12"/>
      <c r="G37" s="12"/>
      <c r="H37" s="12"/>
      <c r="I37" s="55"/>
      <c r="J37" s="67"/>
      <c r="K37" s="6"/>
      <c r="L37" s="6"/>
      <c r="M37" s="6"/>
      <c r="N37" s="6"/>
      <c r="O37" s="6"/>
      <c r="P37" s="6"/>
      <c r="Q37" s="65"/>
      <c r="R37" s="72"/>
      <c r="S37" s="55"/>
    </row>
    <row r="38" spans="1:19" ht="13.5" customHeight="1">
      <c r="A38" s="42" t="s">
        <v>29</v>
      </c>
      <c r="B38" s="45"/>
      <c r="C38" s="9"/>
      <c r="D38" s="9"/>
      <c r="E38" s="9"/>
      <c r="F38" s="9"/>
      <c r="G38" s="9"/>
      <c r="H38" s="9"/>
      <c r="I38" s="57"/>
      <c r="J38" s="67"/>
      <c r="K38" s="6"/>
      <c r="L38" s="6"/>
      <c r="M38" s="6"/>
      <c r="N38" s="6"/>
      <c r="O38" s="6"/>
      <c r="P38" s="6"/>
      <c r="Q38" s="65"/>
      <c r="R38" s="72"/>
      <c r="S38" s="57"/>
    </row>
    <row r="39" spans="1:19" ht="13.5" customHeight="1">
      <c r="A39" s="44" t="s">
        <v>24</v>
      </c>
      <c r="B39" s="45"/>
      <c r="C39" s="9">
        <v>1854713.53</v>
      </c>
      <c r="D39" s="9"/>
      <c r="E39" s="9">
        <f>12561877+C39</f>
        <v>14416590.53</v>
      </c>
      <c r="F39" s="9"/>
      <c r="G39" s="9">
        <v>21457935.21</v>
      </c>
      <c r="H39" s="9"/>
      <c r="I39" s="68">
        <f>C39/$C$70</f>
        <v>0.01184083967619702</v>
      </c>
      <c r="J39" s="67"/>
      <c r="K39" s="9">
        <v>4046199.84</v>
      </c>
      <c r="L39" s="9"/>
      <c r="M39" s="9">
        <f>28230948+K39</f>
        <v>32277147.84</v>
      </c>
      <c r="N39" s="9"/>
      <c r="O39" s="9">
        <v>20699414.03</v>
      </c>
      <c r="P39" s="9"/>
      <c r="Q39" s="68">
        <f>K39/$K$70</f>
        <v>0.021882552312870528</v>
      </c>
      <c r="R39" s="72"/>
      <c r="S39" s="57">
        <f>(K39-C39)/K39</f>
        <v>0.5416159351140698</v>
      </c>
    </row>
    <row r="40" spans="1:19" ht="13.5" customHeight="1">
      <c r="A40" s="44" t="s">
        <v>14</v>
      </c>
      <c r="B40" s="45"/>
      <c r="C40" s="9">
        <v>32515.87</v>
      </c>
      <c r="D40" s="9"/>
      <c r="E40" s="9">
        <v>5524168.77</v>
      </c>
      <c r="F40" s="9"/>
      <c r="G40" s="9">
        <v>0</v>
      </c>
      <c r="H40" s="9"/>
      <c r="I40" s="68">
        <f>C40/$C$70</f>
        <v>0.000207587423812056</v>
      </c>
      <c r="J40" s="67"/>
      <c r="K40" s="9">
        <v>116226.34</v>
      </c>
      <c r="L40" s="9"/>
      <c r="M40" s="9">
        <v>1944664.5</v>
      </c>
      <c r="N40" s="9"/>
      <c r="O40" s="9">
        <v>0</v>
      </c>
      <c r="P40" s="9"/>
      <c r="Q40" s="68">
        <f>K40/$K$70</f>
        <v>0.000628572256871889</v>
      </c>
      <c r="R40" s="72"/>
      <c r="S40" s="57">
        <f>(K40-C40)/K40</f>
        <v>0.7202366520360187</v>
      </c>
    </row>
    <row r="41" spans="1:19" ht="13.5" customHeight="1">
      <c r="A41" s="44" t="s">
        <v>15</v>
      </c>
      <c r="B41" s="45"/>
      <c r="C41" s="9">
        <v>1226765.31</v>
      </c>
      <c r="D41" s="9"/>
      <c r="E41" s="9">
        <v>11385574.36</v>
      </c>
      <c r="F41" s="9"/>
      <c r="G41" s="9">
        <v>7125102.86</v>
      </c>
      <c r="H41" s="9"/>
      <c r="I41" s="99">
        <f>C41/$C$70</f>
        <v>0.00783190024824488</v>
      </c>
      <c r="J41" s="67"/>
      <c r="K41" s="9">
        <v>990889.09</v>
      </c>
      <c r="L41" s="9"/>
      <c r="M41" s="9">
        <v>9400668.32</v>
      </c>
      <c r="N41" s="9"/>
      <c r="O41" s="9">
        <v>7539308.4</v>
      </c>
      <c r="P41" s="9"/>
      <c r="Q41" s="68">
        <f>K41/$K$70</f>
        <v>0.005358900500618297</v>
      </c>
      <c r="R41" s="72"/>
      <c r="S41" s="57">
        <f>(K41-C41)/K41</f>
        <v>-0.23804502681526152</v>
      </c>
    </row>
    <row r="42" spans="1:19" ht="13.5" customHeight="1">
      <c r="A42" s="44"/>
      <c r="B42" s="45"/>
      <c r="C42" s="101">
        <f>SUM(C39:C41)</f>
        <v>3113994.71</v>
      </c>
      <c r="D42" s="9"/>
      <c r="E42" s="102">
        <f>SUM(E39:E41)</f>
        <v>31326333.659999996</v>
      </c>
      <c r="F42" s="9"/>
      <c r="G42" s="102">
        <f>SUM(G39:G41)</f>
        <v>28583038.07</v>
      </c>
      <c r="H42" s="9"/>
      <c r="I42" s="103">
        <f>SUM(I39:I41)</f>
        <v>0.019880327348253957</v>
      </c>
      <c r="J42" s="67"/>
      <c r="K42" s="102">
        <f>SUM(K39:K41)</f>
        <v>5153315.27</v>
      </c>
      <c r="L42" s="9"/>
      <c r="M42" s="102">
        <f>SUM(M39:M41)</f>
        <v>43622480.660000004</v>
      </c>
      <c r="N42" s="9"/>
      <c r="O42" s="102">
        <f>SUM(O39:O41)</f>
        <v>28238722.43</v>
      </c>
      <c r="P42" s="9"/>
      <c r="Q42" s="103">
        <f>SUM(Q39:Q41)</f>
        <v>0.027870025070360713</v>
      </c>
      <c r="R42" s="72"/>
      <c r="S42" s="104">
        <f>(K42-C42)/K42</f>
        <v>0.395729826946916</v>
      </c>
    </row>
    <row r="43" spans="1:19" ht="13.5" customHeight="1" thickBot="1">
      <c r="A43" s="105"/>
      <c r="B43" s="106"/>
      <c r="C43" s="9"/>
      <c r="D43" s="9"/>
      <c r="E43" s="9"/>
      <c r="F43" s="9"/>
      <c r="G43" s="9"/>
      <c r="H43" s="9"/>
      <c r="I43" s="57"/>
      <c r="J43" s="67"/>
      <c r="K43" s="6"/>
      <c r="L43" s="6"/>
      <c r="M43" s="6"/>
      <c r="N43" s="6"/>
      <c r="O43" s="6"/>
      <c r="P43" s="6"/>
      <c r="Q43" s="65"/>
      <c r="R43" s="72"/>
      <c r="S43" s="57"/>
    </row>
    <row r="44" spans="1:19" s="1" customFormat="1" ht="13.5" customHeight="1" thickBot="1">
      <c r="A44" s="80" t="s">
        <v>19</v>
      </c>
      <c r="B44" s="28"/>
      <c r="C44" s="29">
        <f>C19+C28+C36+C42</f>
        <v>58144184.02</v>
      </c>
      <c r="D44" s="30"/>
      <c r="E44" s="30">
        <f>E19+E28+E36+E42</f>
        <v>801579673.8300002</v>
      </c>
      <c r="F44" s="30"/>
      <c r="G44" s="30">
        <f>G19+G28+G36+G42</f>
        <v>638969270.12</v>
      </c>
      <c r="H44" s="30"/>
      <c r="I44" s="73">
        <f>I19+I28+I36+I42</f>
        <v>0.3712033960760057</v>
      </c>
      <c r="J44" s="32"/>
      <c r="K44" s="30">
        <f>K19+K28+K36+K42</f>
        <v>70964977.86</v>
      </c>
      <c r="L44" s="30"/>
      <c r="M44" s="30">
        <f>M19+M28+M36+M42</f>
        <v>1023390181.0400001</v>
      </c>
      <c r="N44" s="30"/>
      <c r="O44" s="30">
        <f>O19+O28+O36+O42</f>
        <v>823965501.4599999</v>
      </c>
      <c r="P44" s="30"/>
      <c r="Q44" s="73">
        <f>Q19+Q28+Q36+Q42</f>
        <v>0.3837909400943353</v>
      </c>
      <c r="R44" s="33"/>
      <c r="S44" s="31">
        <f>(K44-C44)/K44</f>
        <v>0.18066367702238859</v>
      </c>
    </row>
    <row r="45" spans="1:19" s="6" customFormat="1" ht="13.5" customHeight="1" thickBot="1">
      <c r="A45" s="46"/>
      <c r="B45" s="45"/>
      <c r="C45" s="56"/>
      <c r="D45" s="9"/>
      <c r="E45" s="9"/>
      <c r="F45" s="9"/>
      <c r="G45" s="9"/>
      <c r="H45" s="9"/>
      <c r="I45" s="57"/>
      <c r="J45" s="67"/>
      <c r="Q45" s="65"/>
      <c r="R45" s="72"/>
      <c r="S45" s="57"/>
    </row>
    <row r="46" spans="1:19" s="6" customFormat="1" ht="36" customHeight="1" thickBot="1">
      <c r="A46" s="89" t="s">
        <v>31</v>
      </c>
      <c r="B46" s="90"/>
      <c r="C46" s="91"/>
      <c r="D46" s="92"/>
      <c r="E46" s="92"/>
      <c r="F46" s="92"/>
      <c r="G46" s="92"/>
      <c r="H46" s="92"/>
      <c r="I46" s="93"/>
      <c r="J46" s="94"/>
      <c r="K46" s="92"/>
      <c r="L46" s="92"/>
      <c r="M46" s="92"/>
      <c r="N46" s="92"/>
      <c r="O46" s="92"/>
      <c r="P46" s="92"/>
      <c r="Q46" s="93"/>
      <c r="R46" s="95"/>
      <c r="S46" s="93"/>
    </row>
    <row r="47" spans="1:19" s="6" customFormat="1" ht="13.5" customHeigh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ht="13.5" customHeight="1">
      <c r="A48" s="42" t="s">
        <v>16</v>
      </c>
      <c r="B48" s="45"/>
      <c r="C48" s="56"/>
      <c r="D48" s="9"/>
      <c r="E48" s="9"/>
      <c r="F48" s="9"/>
      <c r="G48" s="9"/>
      <c r="H48" s="9"/>
      <c r="I48" s="57"/>
      <c r="J48" s="67"/>
      <c r="K48" s="6"/>
      <c r="L48" s="6"/>
      <c r="M48" s="6"/>
      <c r="N48" s="6"/>
      <c r="O48" s="6"/>
      <c r="P48" s="6"/>
      <c r="Q48" s="65"/>
      <c r="R48" s="72"/>
      <c r="S48" s="57"/>
    </row>
    <row r="49" spans="1:19" ht="13.5" customHeight="1">
      <c r="A49" s="47" t="s">
        <v>34</v>
      </c>
      <c r="B49" s="45"/>
      <c r="C49" s="9">
        <v>54579502.46</v>
      </c>
      <c r="D49" s="9"/>
      <c r="E49" s="9">
        <v>304092452.61</v>
      </c>
      <c r="F49" s="9"/>
      <c r="G49" s="9">
        <v>221502653.5</v>
      </c>
      <c r="H49" s="9"/>
      <c r="I49" s="68">
        <f aca="true" t="shared" si="5" ref="I49:I55">C49/$C$70</f>
        <v>0.34844579919329155</v>
      </c>
      <c r="J49" s="67"/>
      <c r="K49" s="9">
        <v>73323431.5</v>
      </c>
      <c r="L49" s="9"/>
      <c r="M49" s="9">
        <v>390271024.97</v>
      </c>
      <c r="N49" s="9"/>
      <c r="O49" s="9">
        <v>301700158.09</v>
      </c>
      <c r="P49" s="9"/>
      <c r="Q49" s="68">
        <f aca="true" t="shared" si="6" ref="Q49:Q55">K49/$K$70</f>
        <v>0.3965458674819009</v>
      </c>
      <c r="R49" s="72"/>
      <c r="S49" s="57">
        <f aca="true" t="shared" si="7" ref="S49:S56">(K49-C49)/K49</f>
        <v>0.25563354928362836</v>
      </c>
    </row>
    <row r="50" spans="1:19" ht="13.5" customHeight="1">
      <c r="A50" s="47" t="s">
        <v>35</v>
      </c>
      <c r="B50" s="45"/>
      <c r="C50" s="9">
        <v>23031235.86</v>
      </c>
      <c r="D50" s="9"/>
      <c r="E50" s="9">
        <v>135071553.54</v>
      </c>
      <c r="F50" s="9"/>
      <c r="G50" s="9">
        <v>99464894.04</v>
      </c>
      <c r="H50" s="9"/>
      <c r="I50" s="68">
        <f t="shared" si="5"/>
        <v>0.14703573729951688</v>
      </c>
      <c r="J50" s="67"/>
      <c r="K50" s="9">
        <v>22835239.43</v>
      </c>
      <c r="L50" s="9"/>
      <c r="M50" s="9">
        <v>147430790.1</v>
      </c>
      <c r="N50" s="9"/>
      <c r="O50" s="9">
        <v>130309453.21</v>
      </c>
      <c r="P50" s="9"/>
      <c r="Q50" s="68">
        <f t="shared" si="6"/>
        <v>0.12349694556952451</v>
      </c>
      <c r="R50" s="72"/>
      <c r="S50" s="57">
        <f t="shared" si="7"/>
        <v>-0.008583068752172032</v>
      </c>
    </row>
    <row r="51" spans="1:19" ht="13.5" customHeight="1">
      <c r="A51" s="47" t="s">
        <v>36</v>
      </c>
      <c r="B51" s="45"/>
      <c r="C51" s="9">
        <v>2414396.2</v>
      </c>
      <c r="D51" s="9"/>
      <c r="E51" s="9">
        <v>48287372.48</v>
      </c>
      <c r="F51" s="9"/>
      <c r="G51" s="9">
        <v>21000000</v>
      </c>
      <c r="H51" s="9"/>
      <c r="I51" s="68">
        <f t="shared" si="5"/>
        <v>0.015413959005852145</v>
      </c>
      <c r="J51" s="67"/>
      <c r="K51" s="9">
        <v>1605279.93</v>
      </c>
      <c r="L51" s="9"/>
      <c r="M51" s="9">
        <v>41952256.19</v>
      </c>
      <c r="N51" s="9"/>
      <c r="O51" s="9">
        <v>29745555.84</v>
      </c>
      <c r="P51" s="9"/>
      <c r="Q51" s="68">
        <f t="shared" si="6"/>
        <v>0.008681632997401862</v>
      </c>
      <c r="R51" s="72"/>
      <c r="S51" s="57">
        <f t="shared" si="7"/>
        <v>-0.5040343773562286</v>
      </c>
    </row>
    <row r="52" spans="1:19" ht="13.5" customHeight="1">
      <c r="A52" s="47" t="s">
        <v>23</v>
      </c>
      <c r="B52" s="45"/>
      <c r="C52" s="9">
        <v>5934000</v>
      </c>
      <c r="D52" s="9"/>
      <c r="E52" s="9">
        <v>24024727.7</v>
      </c>
      <c r="F52" s="9"/>
      <c r="G52" s="9">
        <v>0</v>
      </c>
      <c r="H52" s="9"/>
      <c r="I52" s="68">
        <f>C52/$C$70</f>
        <v>0.037883770998615146</v>
      </c>
      <c r="J52" s="67"/>
      <c r="K52" s="9">
        <v>4747200</v>
      </c>
      <c r="L52" s="9"/>
      <c r="M52" s="9">
        <v>34071676.25</v>
      </c>
      <c r="N52" s="9"/>
      <c r="O52" s="9">
        <v>21845247.9</v>
      </c>
      <c r="P52" s="9"/>
      <c r="Q52" s="68">
        <f>K52/$K$70</f>
        <v>0.02567368307237612</v>
      </c>
      <c r="R52" s="72"/>
      <c r="S52" s="57">
        <f t="shared" si="7"/>
        <v>-0.25</v>
      </c>
    </row>
    <row r="53" spans="1:19" ht="13.5" customHeight="1">
      <c r="A53" s="47" t="s">
        <v>43</v>
      </c>
      <c r="B53" s="45"/>
      <c r="C53" s="9">
        <v>6295024.22</v>
      </c>
      <c r="D53" s="9"/>
      <c r="E53" s="9">
        <v>70425382.92</v>
      </c>
      <c r="F53" s="9"/>
      <c r="G53" s="9">
        <v>49970929</v>
      </c>
      <c r="H53" s="9"/>
      <c r="I53" s="68">
        <f t="shared" si="5"/>
        <v>0.040188617455547006</v>
      </c>
      <c r="J53" s="67"/>
      <c r="K53" s="9">
        <v>5108819.16</v>
      </c>
      <c r="L53" s="9"/>
      <c r="M53" s="9">
        <v>71032707.15</v>
      </c>
      <c r="N53" s="9"/>
      <c r="O53" s="9">
        <v>51919409.06</v>
      </c>
      <c r="P53" s="9"/>
      <c r="Q53" s="68">
        <f t="shared" si="6"/>
        <v>0.027629382370223037</v>
      </c>
      <c r="R53" s="72"/>
      <c r="S53" s="57">
        <f t="shared" si="7"/>
        <v>-0.2321877175233581</v>
      </c>
    </row>
    <row r="54" spans="1:19" ht="13.5" customHeight="1">
      <c r="A54" s="47" t="s">
        <v>37</v>
      </c>
      <c r="B54" s="45"/>
      <c r="C54" s="9">
        <v>542006.45</v>
      </c>
      <c r="D54" s="9">
        <v>9485.48</v>
      </c>
      <c r="E54" s="9">
        <v>3637639.06</v>
      </c>
      <c r="F54" s="9"/>
      <c r="G54" s="9">
        <v>3604027</v>
      </c>
      <c r="H54" s="9"/>
      <c r="I54" s="68">
        <f t="shared" si="5"/>
        <v>0.003460271019813338</v>
      </c>
      <c r="J54" s="66"/>
      <c r="K54" s="9">
        <v>561803.22</v>
      </c>
      <c r="L54" s="9">
        <v>9485.48</v>
      </c>
      <c r="M54" s="9">
        <v>3951173.16</v>
      </c>
      <c r="N54" s="9"/>
      <c r="O54" s="9">
        <v>3715405.47</v>
      </c>
      <c r="P54" s="9"/>
      <c r="Q54" s="68">
        <f t="shared" si="6"/>
        <v>0.00303832950356429</v>
      </c>
      <c r="R54" s="72"/>
      <c r="S54" s="57">
        <f t="shared" si="7"/>
        <v>0.035237907678777665</v>
      </c>
    </row>
    <row r="55" spans="1:19" ht="13.5" customHeight="1">
      <c r="A55" s="47" t="s">
        <v>38</v>
      </c>
      <c r="B55" s="45"/>
      <c r="C55" s="10">
        <v>5689735.9</v>
      </c>
      <c r="D55" s="9"/>
      <c r="E55" s="10">
        <v>39818123.32</v>
      </c>
      <c r="F55" s="9"/>
      <c r="G55" s="10">
        <v>38748731</v>
      </c>
      <c r="H55" s="9"/>
      <c r="I55" s="69">
        <f t="shared" si="5"/>
        <v>0.03632434308699014</v>
      </c>
      <c r="J55" s="66"/>
      <c r="K55" s="10">
        <v>5749823.77</v>
      </c>
      <c r="L55" s="9"/>
      <c r="M55" s="10">
        <v>40343520.33</v>
      </c>
      <c r="N55" s="9"/>
      <c r="O55" s="10">
        <v>40995630.47</v>
      </c>
      <c r="P55" s="9"/>
      <c r="Q55" s="69">
        <f t="shared" si="6"/>
        <v>0.031096046762932854</v>
      </c>
      <c r="R55" s="72"/>
      <c r="S55" s="58">
        <f t="shared" si="7"/>
        <v>0.010450384638484179</v>
      </c>
    </row>
    <row r="56" spans="1:19" ht="13.5" customHeight="1">
      <c r="A56" s="47"/>
      <c r="B56" s="45"/>
      <c r="C56" s="9">
        <f>SUM(C49:C55)</f>
        <v>98485901.09</v>
      </c>
      <c r="D56" s="9"/>
      <c r="E56" s="9">
        <f>SUM(E49:E55)</f>
        <v>625357251.63</v>
      </c>
      <c r="F56" s="9"/>
      <c r="G56" s="9">
        <f>SUM(G49:G55)</f>
        <v>434291234.54</v>
      </c>
      <c r="H56" s="9"/>
      <c r="I56" s="68">
        <f>SUM(I49:I55)</f>
        <v>0.6287524980596264</v>
      </c>
      <c r="J56" s="67"/>
      <c r="K56" s="9">
        <f>SUM(K49:K55)</f>
        <v>113931597.01</v>
      </c>
      <c r="L56" s="9"/>
      <c r="M56" s="9">
        <f>SUM(M49:M55)</f>
        <v>729053148.15</v>
      </c>
      <c r="N56" s="9"/>
      <c r="O56" s="9">
        <f>SUM(O49:O55)</f>
        <v>580230860.04</v>
      </c>
      <c r="P56" s="9"/>
      <c r="Q56" s="68">
        <f>SUM(Q49:Q55)</f>
        <v>0.6161618877579237</v>
      </c>
      <c r="R56" s="72"/>
      <c r="S56" s="57">
        <f t="shared" si="7"/>
        <v>0.13556990620121215</v>
      </c>
    </row>
    <row r="57" spans="1:19" ht="13.5" customHeight="1" thickBot="1">
      <c r="A57" s="39"/>
      <c r="B57" s="40"/>
      <c r="C57" s="39"/>
      <c r="D57" s="12"/>
      <c r="E57" s="12"/>
      <c r="F57" s="12"/>
      <c r="G57" s="12"/>
      <c r="H57" s="12"/>
      <c r="I57" s="55"/>
      <c r="J57" s="67"/>
      <c r="K57" s="6"/>
      <c r="L57" s="6"/>
      <c r="M57" s="6"/>
      <c r="N57" s="6"/>
      <c r="O57" s="6"/>
      <c r="P57" s="6"/>
      <c r="Q57" s="65"/>
      <c r="R57" s="72"/>
      <c r="S57" s="55"/>
    </row>
    <row r="58" spans="1:19" s="6" customFormat="1" ht="34.5" customHeight="1" thickBot="1">
      <c r="A58" s="107" t="s">
        <v>33</v>
      </c>
      <c r="B58" s="108"/>
      <c r="C58" s="30">
        <f>C56</f>
        <v>98485901.09</v>
      </c>
      <c r="D58" s="30"/>
      <c r="E58" s="30">
        <f>E56</f>
        <v>625357251.63</v>
      </c>
      <c r="F58" s="30"/>
      <c r="G58" s="30">
        <f>G56</f>
        <v>434291234.54</v>
      </c>
      <c r="H58" s="30"/>
      <c r="I58" s="73">
        <f>I56</f>
        <v>0.6287524980596264</v>
      </c>
      <c r="J58" s="33"/>
      <c r="K58" s="30">
        <f>K56</f>
        <v>113931597.01</v>
      </c>
      <c r="L58" s="30"/>
      <c r="M58" s="30">
        <f>M56</f>
        <v>729053148.15</v>
      </c>
      <c r="N58" s="30"/>
      <c r="O58" s="30">
        <f>O56</f>
        <v>580230860.04</v>
      </c>
      <c r="P58" s="30"/>
      <c r="Q58" s="73">
        <f>Q56</f>
        <v>0.6161618877579237</v>
      </c>
      <c r="R58" s="33"/>
      <c r="S58" s="31">
        <f>(K58-C58)/K58</f>
        <v>0.13556990620121215</v>
      </c>
    </row>
    <row r="59" spans="1:19" s="6" customFormat="1" ht="13.5" customHeight="1" thickBot="1">
      <c r="A59" s="47"/>
      <c r="B59" s="45"/>
      <c r="C59" s="56"/>
      <c r="D59" s="9"/>
      <c r="E59" s="9"/>
      <c r="F59" s="9"/>
      <c r="G59" s="9"/>
      <c r="H59" s="9"/>
      <c r="I59" s="57"/>
      <c r="J59" s="66"/>
      <c r="Q59" s="65"/>
      <c r="R59" s="72"/>
      <c r="S59" s="57"/>
    </row>
    <row r="60" spans="1:19" s="6" customFormat="1" ht="13.5" customHeight="1" thickBot="1">
      <c r="A60" s="96" t="s">
        <v>39</v>
      </c>
      <c r="B60" s="97"/>
      <c r="C60" s="91"/>
      <c r="D60" s="92"/>
      <c r="E60" s="92"/>
      <c r="F60" s="92"/>
      <c r="G60" s="92"/>
      <c r="H60" s="92"/>
      <c r="I60" s="93"/>
      <c r="J60" s="95"/>
      <c r="K60" s="90"/>
      <c r="L60" s="90"/>
      <c r="M60" s="90"/>
      <c r="N60" s="90"/>
      <c r="O60" s="90"/>
      <c r="P60" s="90"/>
      <c r="Q60" s="98"/>
      <c r="R60" s="95"/>
      <c r="S60" s="93"/>
    </row>
    <row r="61" spans="1:19" s="6" customFormat="1" ht="13.5" customHeight="1">
      <c r="A61" s="48"/>
      <c r="B61" s="49"/>
      <c r="C61" s="59"/>
      <c r="D61" s="13"/>
      <c r="E61" s="13"/>
      <c r="F61" s="13"/>
      <c r="G61" s="13"/>
      <c r="H61" s="13"/>
      <c r="I61" s="60"/>
      <c r="J61" s="66"/>
      <c r="K61" s="1"/>
      <c r="L61" s="1"/>
      <c r="M61" s="1"/>
      <c r="N61" s="1"/>
      <c r="O61" s="1"/>
      <c r="P61" s="1"/>
      <c r="Q61" s="70"/>
      <c r="R61" s="66"/>
      <c r="S61" s="60"/>
    </row>
    <row r="62" spans="1:19" s="6" customFormat="1" ht="13.5" customHeight="1">
      <c r="A62" s="42" t="s">
        <v>40</v>
      </c>
      <c r="B62" s="45"/>
      <c r="C62" s="56"/>
      <c r="D62" s="9"/>
      <c r="E62" s="9"/>
      <c r="F62" s="9"/>
      <c r="G62" s="9"/>
      <c r="H62" s="9"/>
      <c r="I62" s="57"/>
      <c r="J62" s="66"/>
      <c r="K62" s="1"/>
      <c r="L62" s="1"/>
      <c r="M62" s="1"/>
      <c r="N62" s="1"/>
      <c r="O62" s="1"/>
      <c r="P62" s="1"/>
      <c r="Q62" s="70"/>
      <c r="R62" s="66"/>
      <c r="S62" s="57"/>
    </row>
    <row r="63" spans="1:19" s="6" customFormat="1" ht="13.5" customHeight="1">
      <c r="A63" s="47" t="s">
        <v>50</v>
      </c>
      <c r="B63" s="45"/>
      <c r="C63" s="9">
        <v>0</v>
      </c>
      <c r="D63" s="9"/>
      <c r="E63" s="9">
        <v>0</v>
      </c>
      <c r="F63" s="9"/>
      <c r="G63" s="9">
        <v>74317423.33</v>
      </c>
      <c r="H63" s="9"/>
      <c r="I63" s="68">
        <f>C63/$C$70</f>
        <v>0</v>
      </c>
      <c r="J63" s="66"/>
      <c r="K63" s="9">
        <v>0</v>
      </c>
      <c r="L63" s="9">
        <v>9485.48</v>
      </c>
      <c r="M63" s="9">
        <v>0</v>
      </c>
      <c r="N63" s="9"/>
      <c r="O63" s="9">
        <v>0</v>
      </c>
      <c r="P63" s="9"/>
      <c r="Q63" s="68">
        <f>K63/$K$70</f>
        <v>0</v>
      </c>
      <c r="R63" s="66"/>
      <c r="S63" s="57">
        <v>0</v>
      </c>
    </row>
    <row r="64" spans="1:19" s="6" customFormat="1" ht="13.5" customHeight="1">
      <c r="A64" s="47" t="s">
        <v>20</v>
      </c>
      <c r="B64" s="45"/>
      <c r="C64" s="10">
        <v>6908.61</v>
      </c>
      <c r="D64" s="9"/>
      <c r="E64" s="10">
        <v>2974079.48</v>
      </c>
      <c r="F64" s="9"/>
      <c r="G64" s="10">
        <v>0</v>
      </c>
      <c r="H64" s="9"/>
      <c r="I64" s="69">
        <f>C64/$C$70</f>
        <v>4.410586436783663E-05</v>
      </c>
      <c r="J64" s="66"/>
      <c r="K64" s="10">
        <v>8722.38</v>
      </c>
      <c r="L64" s="9"/>
      <c r="M64" s="10">
        <v>411333.96</v>
      </c>
      <c r="N64" s="9"/>
      <c r="O64" s="10">
        <v>2789627.7</v>
      </c>
      <c r="P64" s="9"/>
      <c r="Q64" s="69">
        <f>K64/$K$70</f>
        <v>4.717214774115942E-05</v>
      </c>
      <c r="R64" s="66"/>
      <c r="S64" s="58">
        <f>(K64-C64)/K64</f>
        <v>0.2079443913243862</v>
      </c>
    </row>
    <row r="65" spans="1:19" s="6" customFormat="1" ht="13.5" customHeight="1">
      <c r="A65" s="48"/>
      <c r="B65" s="49"/>
      <c r="C65" s="9">
        <f>SUM(C63:C64)</f>
        <v>6908.61</v>
      </c>
      <c r="D65" s="9"/>
      <c r="E65" s="9">
        <f>SUM(E63:E64)</f>
        <v>2974079.48</v>
      </c>
      <c r="F65" s="9"/>
      <c r="G65" s="9">
        <f>SUM(G63:G64)</f>
        <v>74317423.33</v>
      </c>
      <c r="H65" s="9"/>
      <c r="I65" s="68">
        <f>SUM(I64)</f>
        <v>4.410586436783663E-05</v>
      </c>
      <c r="J65" s="66"/>
      <c r="K65" s="9">
        <f>SUM(K64)</f>
        <v>8722.38</v>
      </c>
      <c r="L65" s="9"/>
      <c r="M65" s="9">
        <f>SUM(M64)</f>
        <v>411333.96</v>
      </c>
      <c r="N65" s="9"/>
      <c r="O65" s="9">
        <f>SUM(O64)</f>
        <v>2789627.7</v>
      </c>
      <c r="P65" s="9"/>
      <c r="Q65" s="68">
        <f>SUM(Q64)</f>
        <v>4.717214774115942E-05</v>
      </c>
      <c r="R65" s="66"/>
      <c r="S65" s="57">
        <f>(K65-C65)/K65</f>
        <v>0.2079443913243862</v>
      </c>
    </row>
    <row r="66" spans="1:19" s="1" customFormat="1" ht="13.5" customHeight="1" thickBot="1">
      <c r="A66" s="47"/>
      <c r="B66" s="49"/>
      <c r="C66" s="59"/>
      <c r="D66" s="13"/>
      <c r="E66" s="13"/>
      <c r="F66" s="13"/>
      <c r="G66" s="13"/>
      <c r="H66" s="13"/>
      <c r="I66" s="60"/>
      <c r="J66" s="66"/>
      <c r="Q66" s="70"/>
      <c r="R66" s="66"/>
      <c r="S66" s="60"/>
    </row>
    <row r="67" spans="1:19" ht="13.5" customHeight="1" thickBot="1">
      <c r="A67" s="27" t="s">
        <v>41</v>
      </c>
      <c r="B67" s="28"/>
      <c r="C67" s="29">
        <f>C65</f>
        <v>6908.61</v>
      </c>
      <c r="D67" s="74"/>
      <c r="E67" s="30">
        <f>E65</f>
        <v>2974079.48</v>
      </c>
      <c r="F67" s="30"/>
      <c r="G67" s="30">
        <f>G65</f>
        <v>74317423.33</v>
      </c>
      <c r="H67" s="74"/>
      <c r="I67" s="73">
        <f>I65</f>
        <v>4.410586436783663E-05</v>
      </c>
      <c r="J67" s="75"/>
      <c r="K67" s="30">
        <f>K65</f>
        <v>8722.38</v>
      </c>
      <c r="L67" s="74"/>
      <c r="M67" s="30">
        <f>M65</f>
        <v>411333.96</v>
      </c>
      <c r="N67" s="30"/>
      <c r="O67" s="30">
        <f>O65</f>
        <v>2789627.7</v>
      </c>
      <c r="P67" s="74"/>
      <c r="Q67" s="73">
        <f>Q65</f>
        <v>4.717214774115942E-05</v>
      </c>
      <c r="R67" s="33"/>
      <c r="S67" s="31">
        <f>(K67-C67)/K67</f>
        <v>0.2079443913243862</v>
      </c>
    </row>
    <row r="68" spans="1:19" s="6" customFormat="1" ht="13.5" customHeight="1">
      <c r="A68" s="46"/>
      <c r="B68" s="45"/>
      <c r="C68" s="56"/>
      <c r="D68" s="9"/>
      <c r="E68" s="9"/>
      <c r="F68" s="9"/>
      <c r="G68" s="9"/>
      <c r="H68" s="9"/>
      <c r="I68" s="57"/>
      <c r="J68" s="67"/>
      <c r="Q68" s="65"/>
      <c r="R68" s="72"/>
      <c r="S68" s="57"/>
    </row>
    <row r="69" spans="1:19" ht="13.5" customHeight="1" thickBot="1">
      <c r="A69" s="46"/>
      <c r="B69" s="45"/>
      <c r="C69" s="56"/>
      <c r="D69" s="9"/>
      <c r="E69" s="9"/>
      <c r="F69" s="9"/>
      <c r="G69" s="9"/>
      <c r="H69" s="9"/>
      <c r="I69" s="57"/>
      <c r="J69" s="67"/>
      <c r="K69" s="6"/>
      <c r="L69" s="6"/>
      <c r="M69" s="6"/>
      <c r="N69" s="6"/>
      <c r="O69" s="6"/>
      <c r="P69" s="6"/>
      <c r="Q69" s="65"/>
      <c r="R69" s="72"/>
      <c r="S69" s="57"/>
    </row>
    <row r="70" spans="1:19" s="17" customFormat="1" ht="20.25" thickBot="1">
      <c r="A70" s="34" t="s">
        <v>18</v>
      </c>
      <c r="B70" s="35"/>
      <c r="C70" s="76">
        <f>C44+C58+C67</f>
        <v>156636993.72000003</v>
      </c>
      <c r="D70" s="77"/>
      <c r="E70" s="77">
        <f>E44+E58+E67</f>
        <v>1429911004.94</v>
      </c>
      <c r="F70" s="77"/>
      <c r="G70" s="77">
        <f>G44+G58+G67</f>
        <v>1147577927.99</v>
      </c>
      <c r="H70" s="77"/>
      <c r="I70" s="78">
        <f>I44+I58+I67</f>
        <v>1</v>
      </c>
      <c r="J70" s="79"/>
      <c r="K70" s="77">
        <f>K44+K58+K67</f>
        <v>184905297.25</v>
      </c>
      <c r="L70" s="77"/>
      <c r="M70" s="77">
        <f>M44+M58+M67</f>
        <v>1752854663.15</v>
      </c>
      <c r="N70" s="77"/>
      <c r="O70" s="77">
        <f>O44+O58+O67</f>
        <v>1406985989.2</v>
      </c>
      <c r="P70" s="77"/>
      <c r="Q70" s="78">
        <f>Q44+Q58+Q67</f>
        <v>1</v>
      </c>
      <c r="R70" s="33"/>
      <c r="S70" s="78">
        <f>(K70-C70)/K70</f>
        <v>0.15287990095697473</v>
      </c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ht="13.5" customHeight="1">
      <c r="A73" s="4"/>
      <c r="B73" s="4"/>
      <c r="C73" s="4"/>
      <c r="D73" s="4"/>
      <c r="E73" s="4"/>
      <c r="F73" s="4"/>
      <c r="G73" s="4"/>
      <c r="H73" s="4"/>
      <c r="I73" s="7"/>
      <c r="J73" s="15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3:10" ht="13.5" customHeight="1">
      <c r="C79" s="24"/>
      <c r="D79" s="24"/>
      <c r="J79" s="1"/>
    </row>
    <row r="80" ht="13.5" customHeight="1">
      <c r="J80" s="1"/>
    </row>
    <row r="81" spans="3:10" ht="13.5" customHeight="1">
      <c r="C81" s="24"/>
      <c r="D81" s="24"/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spans="2:10" ht="13.5" customHeight="1">
      <c r="B88" s="23"/>
      <c r="J88" s="1"/>
    </row>
    <row r="89" spans="2:10" ht="13.5" customHeight="1">
      <c r="B89" s="23"/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</sheetData>
  <sheetProtection/>
  <mergeCells count="6">
    <mergeCell ref="A58:B58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2017-07-10T16:45:34Z</cp:lastPrinted>
  <dcterms:created xsi:type="dcterms:W3CDTF">2009-02-19T19:53:26Z</dcterms:created>
  <dcterms:modified xsi:type="dcterms:W3CDTF">2017-08-10T17:45:38Z</dcterms:modified>
  <cp:category/>
  <cp:version/>
  <cp:contentType/>
  <cp:contentStatus/>
</cp:coreProperties>
</file>