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<sst xmlns="http://schemas.openxmlformats.org/spreadsheetml/2006/main" count="53" uniqueCount="50">
  <si>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</si>
  <si>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</si>
  <si>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</si>
  <si>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</si>
  <si>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</si>
  <si>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</si>
  <si>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</si>
  <si>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</si>
  <si>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</si>
  <si>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</si>
  <si>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</si>
  <si>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</si>
  <si>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</si>
  <si>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</si>
  <si>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</si>
  <si>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</si>
  <si>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</si>
  <si>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</si>
  <si>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</si>
  <si>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</si>
  <si>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</si>
  <si>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</si>
  <si>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</si>
  <si>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</si>
  <si>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</si>
  <si>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</si>
  <si>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</si>
  <si>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</si>
  <si>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</si>
  <si>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</si>
  <si>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</si>
  <si>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</si>
  <si>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</si>
  <si>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</si>
  <si>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</si>
  <si>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</si>
  <si>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</si>
  <si>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</si>
  <si>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</si>
  <si>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</si>
  <si>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</si>
  <si>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</si>
  <si>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</si>
  <si>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</si>
  <si>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</si>
  <si>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</si>
  <si>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</si>
  <si>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</si>
  <si>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JUNIO DE  2016 VS MES DE JUNIO 2017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</si>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</sst>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JUNIO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JUNIO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30316665.35</v>
      </c>
      <c r="D13" s="9"/>
      <c r="E13" s="9">
        <v>154438612.19</v>
      </c>
      <c r="F13" s="9"/>
      <c r="G13" s="9">
        <v>119166125.72</v>
      </c>
      <c r="H13" s="9"/>
      <c r="I13" s="68">
        <f aca="true" t="shared" si="0" ref="I13:I18">C13/$C$69</f>
        <v>0.1881536678718321</v>
      </c>
      <c r="J13" s="67"/>
      <c r="K13" s="9">
        <v>28356146.8</v>
      </c>
      <c r="L13" s="9"/>
      <c r="M13" s="9">
        <v>212719386.94</v>
      </c>
      <c r="N13" s="9"/>
      <c r="O13" s="9">
        <v>138354758.22</v>
      </c>
      <c r="P13" s="9"/>
      <c r="Q13" s="68">
        <f aca="true" t="shared" si="1" ref="Q13:Q18">K13/$K$69</f>
        <v>0.17262278051959157</v>
      </c>
      <c r="R13" s="72"/>
      <c r="S13" s="57">
        <f>(K13-C13)/K13</f>
        <v>-0.06913910284876931</v>
      </c>
    </row>
    <row r="14" spans="1:19" ht="13.5" customHeight="1">
      <c r="A14" s="44" t="s">
        <v>6</v>
      </c>
      <c r="B14" s="45"/>
      <c r="C14" s="9">
        <v>18143355.75</v>
      </c>
      <c r="D14" s="9"/>
      <c r="E14" s="9">
        <f>464289128+C14</f>
        <v>482432483.75</v>
      </c>
      <c r="F14" s="9"/>
      <c r="G14" s="9">
        <v>396070508.99</v>
      </c>
      <c r="H14" s="9"/>
      <c r="I14" s="68">
        <f t="shared" si="0"/>
        <v>0.11260271842087656</v>
      </c>
      <c r="J14" s="67"/>
      <c r="K14" s="9">
        <v>13854287</v>
      </c>
      <c r="L14" s="9"/>
      <c r="M14" s="9">
        <f>576674937+K14</f>
        <v>590529224</v>
      </c>
      <c r="N14" s="9"/>
      <c r="O14" s="9">
        <v>555963950.76</v>
      </c>
      <c r="P14" s="9"/>
      <c r="Q14" s="68">
        <f t="shared" si="1"/>
        <v>0.08434028646150296</v>
      </c>
      <c r="R14" s="72"/>
      <c r="S14" s="57">
        <f>(K14-C14)/K14</f>
        <v>-0.3095842283330784</v>
      </c>
    </row>
    <row r="15" spans="1:19" ht="13.5" customHeight="1">
      <c r="A15" s="44" t="s">
        <v>7</v>
      </c>
      <c r="B15" s="45"/>
      <c r="C15" s="9">
        <v>121593.5</v>
      </c>
      <c r="D15" s="9"/>
      <c r="E15" s="9">
        <v>486485.77</v>
      </c>
      <c r="F15" s="9"/>
      <c r="G15" s="9">
        <v>523406.79</v>
      </c>
      <c r="H15" s="9"/>
      <c r="I15" s="99">
        <f t="shared" si="0"/>
        <v>0.0007546431228582867</v>
      </c>
      <c r="J15" s="67"/>
      <c r="K15" s="9">
        <v>53225.56</v>
      </c>
      <c r="L15" s="9"/>
      <c r="M15" s="9">
        <v>389128.02</v>
      </c>
      <c r="N15" s="9"/>
      <c r="O15" s="9">
        <v>387535.94</v>
      </c>
      <c r="P15" s="9"/>
      <c r="Q15" s="99">
        <f t="shared" si="1"/>
        <v>0.0003240194877927614</v>
      </c>
      <c r="R15" s="72"/>
      <c r="S15" s="57">
        <f>(K15-C15)/K15</f>
        <v>-1.2844945172958255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5535.15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14.6</v>
      </c>
      <c r="D18" s="9"/>
      <c r="E18" s="10">
        <v>29.2</v>
      </c>
      <c r="F18" s="9"/>
      <c r="G18" s="10">
        <v>95142.38</v>
      </c>
      <c r="H18" s="9"/>
      <c r="I18" s="69">
        <f t="shared" si="0"/>
        <v>9.061166586808494E-08</v>
      </c>
      <c r="J18" s="67"/>
      <c r="K18" s="10">
        <v>31.71</v>
      </c>
      <c r="L18" s="9"/>
      <c r="M18" s="10">
        <v>401.31</v>
      </c>
      <c r="N18" s="9"/>
      <c r="O18" s="10">
        <v>0</v>
      </c>
      <c r="P18" s="9"/>
      <c r="Q18" s="69">
        <f t="shared" si="1"/>
        <v>1.9303992213343487E-07</v>
      </c>
      <c r="R18" s="72"/>
      <c r="S18" s="58">
        <f>(K18-C18)/K18</f>
        <v>0.5395774203721223</v>
      </c>
    </row>
    <row r="19" spans="1:19" ht="13.5" customHeight="1">
      <c r="A19" s="39"/>
      <c r="B19" s="45"/>
      <c r="C19" s="9">
        <f>SUM(C13:C18)</f>
        <v>48581629.2</v>
      </c>
      <c r="D19" s="12"/>
      <c r="E19" s="9">
        <f>SUM(E13:E18)</f>
        <v>637357610.9100001</v>
      </c>
      <c r="F19" s="9"/>
      <c r="G19" s="9">
        <f>SUM(G13:G18)</f>
        <v>515903405.40000004</v>
      </c>
      <c r="H19" s="9"/>
      <c r="I19" s="68">
        <f>SUM(I13:I18)</f>
        <v>0.30151112002723285</v>
      </c>
      <c r="J19" s="67"/>
      <c r="K19" s="9">
        <f>SUM(K13:K18)</f>
        <v>42263691.07</v>
      </c>
      <c r="L19" s="12"/>
      <c r="M19" s="9">
        <f>SUM(M13:M18)</f>
        <v>803643675.42</v>
      </c>
      <c r="N19" s="9"/>
      <c r="O19" s="9">
        <f>SUM(O13:O18)</f>
        <v>694706244.9200001</v>
      </c>
      <c r="P19" s="9"/>
      <c r="Q19" s="68">
        <f>SUM(Q13:Q18)</f>
        <v>0.2572872795088094</v>
      </c>
      <c r="R19" s="72"/>
      <c r="S19" s="57">
        <f>(K19-C19)/K19</f>
        <v>-0.14948855554371254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5269356.64</v>
      </c>
      <c r="D22" s="9"/>
      <c r="E22" s="9">
        <v>17990985.45</v>
      </c>
      <c r="F22" s="9"/>
      <c r="G22" s="9">
        <v>1585979.66</v>
      </c>
      <c r="H22" s="9"/>
      <c r="I22" s="68">
        <f aca="true" t="shared" si="2" ref="I22:I27">C22/$C$69</f>
        <v>0.032703094739962656</v>
      </c>
      <c r="J22" s="67"/>
      <c r="K22" s="9">
        <v>3282459.95</v>
      </c>
      <c r="L22" s="9"/>
      <c r="M22" s="9">
        <v>8352359.6</v>
      </c>
      <c r="N22" s="9"/>
      <c r="O22" s="9">
        <v>5583106.29</v>
      </c>
      <c r="P22" s="9"/>
      <c r="Q22" s="68">
        <f aca="true" t="shared" si="3" ref="Q22:Q27">K22/$K$69</f>
        <v>0.019982523278275575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1072992.69</v>
      </c>
      <c r="D23" s="9"/>
      <c r="E23" s="9">
        <v>5794901.62</v>
      </c>
      <c r="F23" s="9"/>
      <c r="G23" s="9">
        <v>7164681.38</v>
      </c>
      <c r="H23" s="9"/>
      <c r="I23" s="68">
        <f t="shared" si="2"/>
        <v>0.006659291445560113</v>
      </c>
      <c r="J23" s="67"/>
      <c r="K23" s="9">
        <v>3190275.71</v>
      </c>
      <c r="L23" s="9"/>
      <c r="M23" s="9">
        <v>11644466.79</v>
      </c>
      <c r="N23" s="9"/>
      <c r="O23" s="9">
        <v>6038885.94</v>
      </c>
      <c r="P23" s="9"/>
      <c r="Q23" s="68">
        <f t="shared" si="3"/>
        <v>0.019421336317962428</v>
      </c>
      <c r="R23" s="72"/>
      <c r="S23" s="57">
        <f aca="true" t="shared" si="4" ref="S23:S28">(K23-C23)/K23</f>
        <v>0.6636677241917752</v>
      </c>
    </row>
    <row r="24" spans="1:19" s="6" customFormat="1" ht="13.5" customHeight="1">
      <c r="A24" s="44" t="s">
        <v>10</v>
      </c>
      <c r="B24" s="45"/>
      <c r="C24" s="9">
        <v>3182334.61</v>
      </c>
      <c r="D24" s="9"/>
      <c r="E24" s="9">
        <v>16513517.66</v>
      </c>
      <c r="F24" s="9"/>
      <c r="G24" s="9">
        <v>14360915.72</v>
      </c>
      <c r="H24" s="9"/>
      <c r="I24" s="68">
        <f t="shared" si="2"/>
        <v>0.019750454819298793</v>
      </c>
      <c r="J24" s="67"/>
      <c r="K24" s="9">
        <v>2287748.71</v>
      </c>
      <c r="L24" s="9"/>
      <c r="M24" s="9">
        <v>13827342.2</v>
      </c>
      <c r="N24" s="9"/>
      <c r="O24" s="9">
        <v>16440629.7</v>
      </c>
      <c r="P24" s="9"/>
      <c r="Q24" s="68">
        <f t="shared" si="3"/>
        <v>0.013927052438955095</v>
      </c>
      <c r="R24" s="72"/>
      <c r="S24" s="57">
        <f t="shared" si="4"/>
        <v>-0.3910332879173604</v>
      </c>
    </row>
    <row r="25" spans="1:19" s="6" customFormat="1" ht="13.5" customHeight="1">
      <c r="A25" s="46" t="s">
        <v>9</v>
      </c>
      <c r="B25" s="45"/>
      <c r="C25" s="9">
        <v>264592.89</v>
      </c>
      <c r="D25" s="9"/>
      <c r="E25" s="9">
        <f>6324098+C25</f>
        <v>6588690.89</v>
      </c>
      <c r="F25" s="9"/>
      <c r="G25" s="9">
        <v>4879263.62</v>
      </c>
      <c r="H25" s="9"/>
      <c r="I25" s="68">
        <f t="shared" si="2"/>
        <v>0.0016421371602569146</v>
      </c>
      <c r="J25" s="67"/>
      <c r="K25" s="9">
        <v>1547718.34</v>
      </c>
      <c r="L25" s="9"/>
      <c r="M25" s="9">
        <f>9395651+K25</f>
        <v>10943369.34</v>
      </c>
      <c r="N25" s="9"/>
      <c r="O25" s="9">
        <v>4988916.48</v>
      </c>
      <c r="P25" s="9"/>
      <c r="Q25" s="68">
        <f t="shared" si="3"/>
        <v>0.00942199394002173</v>
      </c>
      <c r="R25" s="72"/>
      <c r="S25" s="57">
        <f t="shared" si="4"/>
        <v>0.8290432547307026</v>
      </c>
    </row>
    <row r="26" spans="1:19" s="6" customFormat="1" ht="13.5" customHeight="1">
      <c r="A26" s="47" t="s">
        <v>22</v>
      </c>
      <c r="B26" s="45"/>
      <c r="C26" s="9">
        <v>941932.02</v>
      </c>
      <c r="D26" s="9"/>
      <c r="E26" s="9">
        <v>9899396.41</v>
      </c>
      <c r="F26" s="9"/>
      <c r="G26" s="9">
        <v>6472698.8</v>
      </c>
      <c r="H26" s="9"/>
      <c r="I26" s="68">
        <f t="shared" si="2"/>
        <v>0.005845892429225364</v>
      </c>
      <c r="J26" s="67"/>
      <c r="K26" s="9">
        <v>1048324.78</v>
      </c>
      <c r="L26" s="9"/>
      <c r="M26" s="9">
        <v>10032336.11</v>
      </c>
      <c r="N26" s="9"/>
      <c r="O26" s="9">
        <v>7382322.24</v>
      </c>
      <c r="P26" s="9"/>
      <c r="Q26" s="68">
        <f t="shared" si="3"/>
        <v>0.006381852220175031</v>
      </c>
      <c r="R26" s="72"/>
      <c r="S26" s="57">
        <f t="shared" si="4"/>
        <v>0.10148835745349834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2187</v>
      </c>
      <c r="F27" s="9"/>
      <c r="G27" s="9">
        <v>21433</v>
      </c>
      <c r="H27" s="9"/>
      <c r="I27" s="68">
        <f t="shared" si="2"/>
        <v>0</v>
      </c>
      <c r="J27" s="67"/>
      <c r="K27" s="9">
        <v>0</v>
      </c>
      <c r="L27" s="9"/>
      <c r="M27" s="9">
        <v>84013.74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10731208.85</v>
      </c>
      <c r="D28" s="9"/>
      <c r="E28" s="102">
        <f>SUM(E22:E27)</f>
        <v>56789679.03</v>
      </c>
      <c r="F28" s="9"/>
      <c r="G28" s="102">
        <f>SUM(G22:G27)</f>
        <v>34484972.18</v>
      </c>
      <c r="H28" s="9"/>
      <c r="I28" s="103">
        <f>SUM(I22:I27)</f>
        <v>0.06660087059430383</v>
      </c>
      <c r="J28" s="67"/>
      <c r="K28" s="102">
        <f>SUM(K22:K27)</f>
        <v>11356527.49</v>
      </c>
      <c r="L28" s="9"/>
      <c r="M28" s="102">
        <f>SUM(M22:M27)</f>
        <v>54883887.78000001</v>
      </c>
      <c r="N28" s="9"/>
      <c r="O28" s="102">
        <f>SUM(O22:O27)</f>
        <v>40433860.65</v>
      </c>
      <c r="P28" s="9"/>
      <c r="Q28" s="103">
        <f>SUM(Q22:Q27)</f>
        <v>0.06913475819538986</v>
      </c>
      <c r="R28" s="72"/>
      <c r="S28" s="104">
        <f t="shared" si="4"/>
        <v>0.055062486358671295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C31/$C$69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K31/$K$69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1238063.15</v>
      </c>
      <c r="D32" s="9"/>
      <c r="E32" s="9">
        <v>5813947.21</v>
      </c>
      <c r="F32" s="9"/>
      <c r="G32" s="9">
        <v>4510805.16</v>
      </c>
      <c r="H32" s="9"/>
      <c r="I32" s="68">
        <f>C32/$C$69</f>
        <v>0.0076837646898211456</v>
      </c>
      <c r="J32" s="67"/>
      <c r="K32" s="9">
        <v>1018889.79</v>
      </c>
      <c r="L32" s="9"/>
      <c r="M32" s="9">
        <v>6271044.71</v>
      </c>
      <c r="N32" s="9"/>
      <c r="O32" s="9">
        <v>4729950.06</v>
      </c>
      <c r="P32" s="9"/>
      <c r="Q32" s="68">
        <f>K32/$K$69</f>
        <v>0.006202661801455434</v>
      </c>
      <c r="R32" s="72"/>
      <c r="S32" s="57">
        <f>(K32-C32)/K32</f>
        <v>-0.21510997769444706</v>
      </c>
    </row>
    <row r="33" spans="1:19" ht="13.5" customHeight="1">
      <c r="A33" s="44" t="s">
        <v>11</v>
      </c>
      <c r="B33" s="45"/>
      <c r="C33" s="9">
        <v>250</v>
      </c>
      <c r="D33" s="9"/>
      <c r="E33" s="9">
        <v>70820.77</v>
      </c>
      <c r="F33" s="9"/>
      <c r="G33" s="9">
        <v>102941.51</v>
      </c>
      <c r="H33" s="9"/>
      <c r="I33" s="68">
        <f>C33/$C$69</f>
        <v>1.5515696210288518E-06</v>
      </c>
      <c r="J33" s="67"/>
      <c r="K33" s="9">
        <v>5040208</v>
      </c>
      <c r="L33" s="9"/>
      <c r="M33" s="9">
        <v>10735593.07</v>
      </c>
      <c r="N33" s="9"/>
      <c r="O33" s="9">
        <v>14131.32</v>
      </c>
      <c r="P33" s="9"/>
      <c r="Q33" s="68">
        <f>K33/$K$69</f>
        <v>0.030683108163239214</v>
      </c>
      <c r="R33" s="72"/>
      <c r="S33" s="57">
        <f>(K33-C33)/K33</f>
        <v>0.9999503988724275</v>
      </c>
    </row>
    <row r="34" spans="1:19" ht="13.5" customHeight="1">
      <c r="A34" s="44" t="s">
        <v>12</v>
      </c>
      <c r="B34" s="45"/>
      <c r="C34" s="9">
        <v>2326105.97</v>
      </c>
      <c r="D34" s="9"/>
      <c r="E34" s="9">
        <v>11341959.93</v>
      </c>
      <c r="F34" s="9"/>
      <c r="G34" s="9">
        <v>6497120.74</v>
      </c>
      <c r="H34" s="9"/>
      <c r="I34" s="68">
        <f>C34/$C$69</f>
        <v>0.0144364614333834</v>
      </c>
      <c r="J34" s="67"/>
      <c r="K34" s="9">
        <v>6203892.3</v>
      </c>
      <c r="L34" s="9"/>
      <c r="M34" s="9">
        <v>33632677.53</v>
      </c>
      <c r="N34" s="9"/>
      <c r="O34" s="9">
        <v>7310260.52</v>
      </c>
      <c r="P34" s="9"/>
      <c r="Q34" s="68">
        <f>K34/$K$69</f>
        <v>0.03776723073214179</v>
      </c>
      <c r="R34" s="72"/>
      <c r="S34" s="57">
        <f>(K34-C34)/K34</f>
        <v>0.6250570033267663</v>
      </c>
    </row>
    <row r="35" spans="1:19" ht="13.5" customHeight="1">
      <c r="A35" s="44" t="s">
        <v>13</v>
      </c>
      <c r="B35" s="45"/>
      <c r="C35" s="10">
        <v>648044.3</v>
      </c>
      <c r="D35" s="9"/>
      <c r="E35" s="10">
        <v>3849016.9</v>
      </c>
      <c r="F35" s="9"/>
      <c r="G35" s="10">
        <v>3896608.42</v>
      </c>
      <c r="H35" s="9"/>
      <c r="I35" s="69">
        <f>C35/$C$69</f>
        <v>0.0040219433958436305</v>
      </c>
      <c r="J35" s="67"/>
      <c r="K35" s="10">
        <v>786592.27</v>
      </c>
      <c r="L35" s="9"/>
      <c r="M35" s="10">
        <v>4789156.62</v>
      </c>
      <c r="N35" s="9"/>
      <c r="O35" s="10">
        <v>3382496.94</v>
      </c>
      <c r="P35" s="9"/>
      <c r="Q35" s="69">
        <f>K35/$K$69</f>
        <v>0.00478851184331636</v>
      </c>
      <c r="R35" s="72"/>
      <c r="S35" s="58">
        <f>(K35-C35)/K35</f>
        <v>0.1761369584778655</v>
      </c>
    </row>
    <row r="36" spans="1:19" s="6" customFormat="1" ht="13.5" customHeight="1">
      <c r="A36" s="46"/>
      <c r="B36" s="45"/>
      <c r="C36" s="9">
        <f>SUM(C31:C35)</f>
        <v>4212463.42</v>
      </c>
      <c r="D36" s="9"/>
      <c r="E36" s="9">
        <f>SUM(E31:E35)</f>
        <v>21075744.81</v>
      </c>
      <c r="F36" s="9"/>
      <c r="G36" s="9">
        <f>SUM(G31:G35)</f>
        <v>15086615.78</v>
      </c>
      <c r="H36" s="9"/>
      <c r="I36" s="68">
        <f>SUM(I31:I35)</f>
        <v>0.026143721088669206</v>
      </c>
      <c r="J36" s="67"/>
      <c r="K36" s="9">
        <f>SUM(K31:L35)</f>
        <v>13049582.36</v>
      </c>
      <c r="L36" s="9"/>
      <c r="M36" s="9">
        <f>SUM(M31:M35)</f>
        <v>55428471.93</v>
      </c>
      <c r="N36" s="9"/>
      <c r="O36" s="9">
        <f>SUM(O31:O35)</f>
        <v>15436838.839999998</v>
      </c>
      <c r="P36" s="9"/>
      <c r="Q36" s="68">
        <f>SUM(Q31:Q35)</f>
        <v>0.0794415125401528</v>
      </c>
      <c r="R36" s="72"/>
      <c r="S36" s="57">
        <f>(K36-C36)/K36</f>
        <v>0.6771955374669937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2452726.17</v>
      </c>
      <c r="D39" s="9"/>
      <c r="E39" s="9">
        <f>10109151+C39</f>
        <v>12561877.17</v>
      </c>
      <c r="F39" s="9"/>
      <c r="G39" s="9">
        <v>17699959.49</v>
      </c>
      <c r="H39" s="9"/>
      <c r="I39" s="68">
        <f>C39/$C$69</f>
        <v>0.015222301656297788</v>
      </c>
      <c r="J39" s="67"/>
      <c r="K39" s="9">
        <v>15056252.95</v>
      </c>
      <c r="L39" s="9"/>
      <c r="M39" s="9">
        <f>13174695+K39</f>
        <v>28230947.95</v>
      </c>
      <c r="N39" s="9"/>
      <c r="O39" s="9">
        <v>17705647.94</v>
      </c>
      <c r="P39" s="9"/>
      <c r="Q39" s="68">
        <f>K39/$K$69</f>
        <v>0.09165745496970353</v>
      </c>
      <c r="R39" s="72"/>
      <c r="S39" s="57">
        <f>(K39-C39)/K39</f>
        <v>0.8370958446204904</v>
      </c>
    </row>
    <row r="40" spans="1:19" ht="13.5" customHeight="1">
      <c r="A40" s="44" t="s">
        <v>14</v>
      </c>
      <c r="B40" s="45"/>
      <c r="C40" s="9">
        <v>160921.41</v>
      </c>
      <c r="D40" s="9"/>
      <c r="E40" s="9">
        <v>5491652.9</v>
      </c>
      <c r="F40" s="9"/>
      <c r="G40" s="9">
        <v>0</v>
      </c>
      <c r="H40" s="9"/>
      <c r="I40" s="68">
        <f>C40/$C$69</f>
        <v>0.000998723084516514</v>
      </c>
      <c r="J40" s="67"/>
      <c r="K40" s="9">
        <v>229527.8</v>
      </c>
      <c r="L40" s="9"/>
      <c r="M40" s="9">
        <v>1828438.16</v>
      </c>
      <c r="N40" s="9"/>
      <c r="O40" s="9">
        <v>0</v>
      </c>
      <c r="P40" s="9"/>
      <c r="Q40" s="68">
        <f>K40/$K$69</f>
        <v>0.001397288824959275</v>
      </c>
      <c r="R40" s="72"/>
      <c r="S40" s="57">
        <f>(K40-C40)/K40</f>
        <v>0.2989023116154121</v>
      </c>
    </row>
    <row r="41" spans="1:19" ht="13.5" customHeight="1">
      <c r="A41" s="44" t="s">
        <v>15</v>
      </c>
      <c r="B41" s="45"/>
      <c r="C41" s="9">
        <v>1253867</v>
      </c>
      <c r="D41" s="9"/>
      <c r="E41" s="9">
        <v>10158809</v>
      </c>
      <c r="F41" s="9"/>
      <c r="G41" s="9">
        <v>6126591.25</v>
      </c>
      <c r="H41" s="9"/>
      <c r="I41" s="99">
        <f>C41/$C$69</f>
        <v>0.007781847784042333</v>
      </c>
      <c r="J41" s="67"/>
      <c r="K41" s="9">
        <v>925269.42</v>
      </c>
      <c r="L41" s="9"/>
      <c r="M41" s="9">
        <v>8409779.23</v>
      </c>
      <c r="N41" s="9"/>
      <c r="O41" s="9">
        <v>6432649.78</v>
      </c>
      <c r="P41" s="9"/>
      <c r="Q41" s="68">
        <f>K41/$K$69</f>
        <v>0.00563273215986277</v>
      </c>
      <c r="R41" s="72"/>
      <c r="S41" s="57">
        <f>(K41-C41)/K41</f>
        <v>-0.35513718804194344</v>
      </c>
    </row>
    <row r="42" spans="1:19" ht="13.5" customHeight="1">
      <c r="A42" s="44"/>
      <c r="B42" s="45"/>
      <c r="C42" s="101">
        <f>SUM(C39:C41)</f>
        <v>3867514.58</v>
      </c>
      <c r="D42" s="9"/>
      <c r="E42" s="102">
        <f>SUM(E39:E41)</f>
        <v>28212339.07</v>
      </c>
      <c r="F42" s="9"/>
      <c r="G42" s="102">
        <f>SUM(G39:G41)</f>
        <v>23826550.74</v>
      </c>
      <c r="H42" s="9"/>
      <c r="I42" s="103">
        <f>SUM(I39:I41)</f>
        <v>0.024002872524856635</v>
      </c>
      <c r="J42" s="67"/>
      <c r="K42" s="102">
        <f>SUM(K39:K41)</f>
        <v>16211050.17</v>
      </c>
      <c r="L42" s="9"/>
      <c r="M42" s="102">
        <f>SUM(M39:M41)</f>
        <v>38469165.34</v>
      </c>
      <c r="N42" s="9"/>
      <c r="O42" s="102">
        <f>SUM(O39:O41)</f>
        <v>24138297.720000003</v>
      </c>
      <c r="P42" s="9"/>
      <c r="Q42" s="103">
        <f>SUM(Q39:Q41)</f>
        <v>0.09868747595452557</v>
      </c>
      <c r="R42" s="72"/>
      <c r="S42" s="104">
        <f>(K42-C42)/K42</f>
        <v>0.7614272647704723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67392816.05000001</v>
      </c>
      <c r="D44" s="30"/>
      <c r="E44" s="30">
        <f>E19+E28+E36+E42</f>
        <v>743435373.82</v>
      </c>
      <c r="F44" s="30"/>
      <c r="G44" s="30">
        <f>G19+G28+G36+G42</f>
        <v>589301544.1</v>
      </c>
      <c r="H44" s="30"/>
      <c r="I44" s="73">
        <f>I19+I28+I36+I42</f>
        <v>0.41825858423506246</v>
      </c>
      <c r="J44" s="32"/>
      <c r="K44" s="30">
        <f>K19+K28+K36+K42</f>
        <v>82880851.09</v>
      </c>
      <c r="L44" s="30"/>
      <c r="M44" s="30">
        <f>M19+M28+M36+M42</f>
        <v>952425200.4699999</v>
      </c>
      <c r="N44" s="30"/>
      <c r="O44" s="30">
        <f>O19+O28+O36+O42</f>
        <v>774715242.1300001</v>
      </c>
      <c r="P44" s="30"/>
      <c r="Q44" s="73">
        <f>Q19+Q28+Q36+Q42</f>
        <v>0.5045510261988777</v>
      </c>
      <c r="R44" s="33"/>
      <c r="S44" s="31">
        <f>(K44-C44)/K44</f>
        <v>0.18687109068392158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47395852.15</v>
      </c>
      <c r="D49" s="9"/>
      <c r="E49" s="9">
        <v>249512950.15</v>
      </c>
      <c r="F49" s="9"/>
      <c r="G49" s="9">
        <v>191942744.6</v>
      </c>
      <c r="H49" s="9"/>
      <c r="I49" s="68">
        <f aca="true" t="shared" si="5" ref="I49:I55">C49/$C$69</f>
        <v>0.29415185743485994</v>
      </c>
      <c r="J49" s="67"/>
      <c r="K49" s="9">
        <v>43822587.44</v>
      </c>
      <c r="L49" s="9"/>
      <c r="M49" s="9">
        <v>316947593.92</v>
      </c>
      <c r="N49" s="9"/>
      <c r="O49" s="9">
        <v>247462411.99</v>
      </c>
      <c r="P49" s="9"/>
      <c r="Q49" s="68">
        <f aca="true" t="shared" si="6" ref="Q49:Q55">K49/$K$69</f>
        <v>0.26677732157373824</v>
      </c>
      <c r="R49" s="72"/>
      <c r="S49" s="57">
        <f aca="true" t="shared" si="7" ref="S49:S56">(K49-C49)/K49</f>
        <v>-0.081539336646709</v>
      </c>
    </row>
    <row r="50" spans="1:19" ht="13.5" customHeight="1">
      <c r="A50" s="47" t="s">
        <v>35</v>
      </c>
      <c r="B50" s="45"/>
      <c r="C50" s="9">
        <v>22528431.68</v>
      </c>
      <c r="D50" s="9"/>
      <c r="E50" s="9">
        <v>111770317.68</v>
      </c>
      <c r="F50" s="9"/>
      <c r="G50" s="9">
        <v>82554423.32</v>
      </c>
      <c r="H50" s="9"/>
      <c r="I50" s="68">
        <f t="shared" si="5"/>
        <v>0.13981772081644792</v>
      </c>
      <c r="J50" s="67"/>
      <c r="K50" s="9">
        <v>16427057.01</v>
      </c>
      <c r="L50" s="9"/>
      <c r="M50" s="9">
        <v>124595550.67</v>
      </c>
      <c r="N50" s="9"/>
      <c r="O50" s="9">
        <v>107748578.35</v>
      </c>
      <c r="P50" s="9"/>
      <c r="Q50" s="68">
        <f t="shared" si="6"/>
        <v>0.10000245367681788</v>
      </c>
      <c r="R50" s="72"/>
      <c r="S50" s="57">
        <f t="shared" si="7"/>
        <v>-0.3714222618382451</v>
      </c>
    </row>
    <row r="51" spans="1:19" ht="13.5" customHeight="1">
      <c r="A51" s="47" t="s">
        <v>36</v>
      </c>
      <c r="B51" s="45"/>
      <c r="C51" s="9">
        <v>3142190.28</v>
      </c>
      <c r="D51" s="9"/>
      <c r="E51" s="9">
        <v>45872976.28</v>
      </c>
      <c r="F51" s="9"/>
      <c r="G51" s="9">
        <v>21000000</v>
      </c>
      <c r="H51" s="9"/>
      <c r="I51" s="68">
        <f t="shared" si="5"/>
        <v>0.019501307927760565</v>
      </c>
      <c r="J51" s="67"/>
      <c r="K51" s="9">
        <v>2545393.46</v>
      </c>
      <c r="L51" s="9"/>
      <c r="M51" s="9">
        <v>40346976.26</v>
      </c>
      <c r="N51" s="9"/>
      <c r="O51" s="9">
        <v>29533671.19</v>
      </c>
      <c r="P51" s="9"/>
      <c r="Q51" s="68">
        <f t="shared" si="6"/>
        <v>0.015495507893956302</v>
      </c>
      <c r="R51" s="72"/>
      <c r="S51" s="57">
        <f t="shared" si="7"/>
        <v>-0.23446152014549446</v>
      </c>
    </row>
    <row r="52" spans="1:19" ht="13.5" customHeight="1">
      <c r="A52" s="47" t="s">
        <v>23</v>
      </c>
      <c r="B52" s="45"/>
      <c r="C52" s="9">
        <v>608680.2</v>
      </c>
      <c r="D52" s="9"/>
      <c r="E52" s="9">
        <v>18090727.7</v>
      </c>
      <c r="F52" s="9"/>
      <c r="G52" s="9">
        <v>0</v>
      </c>
      <c r="H52" s="9"/>
      <c r="I52" s="68">
        <f>C52/$C$69</f>
        <v>0.0037776388289670624</v>
      </c>
      <c r="J52" s="67"/>
      <c r="K52" s="9">
        <v>11506</v>
      </c>
      <c r="L52" s="9"/>
      <c r="M52" s="9">
        <v>29324476.25</v>
      </c>
      <c r="N52" s="9"/>
      <c r="O52" s="9">
        <v>12482998.8</v>
      </c>
      <c r="P52" s="9"/>
      <c r="Q52" s="68">
        <f>K52/$K$69</f>
        <v>7.004469706929364E-05</v>
      </c>
      <c r="R52" s="72"/>
      <c r="S52" s="57">
        <f t="shared" si="7"/>
        <v>-51.901112463062745</v>
      </c>
    </row>
    <row r="53" spans="1:19" ht="13.5" customHeight="1">
      <c r="A53" s="47" t="s">
        <v>43</v>
      </c>
      <c r="B53" s="45"/>
      <c r="C53" s="9">
        <v>13843766.7</v>
      </c>
      <c r="D53" s="9"/>
      <c r="E53" s="9">
        <v>64130358.7</v>
      </c>
      <c r="F53" s="9"/>
      <c r="G53" s="9">
        <v>45834743</v>
      </c>
      <c r="H53" s="9"/>
      <c r="I53" s="68">
        <f t="shared" si="5"/>
        <v>0.08591827140932334</v>
      </c>
      <c r="J53" s="67"/>
      <c r="K53" s="9">
        <v>12171071.66</v>
      </c>
      <c r="L53" s="9"/>
      <c r="M53" s="9">
        <v>65923887.99</v>
      </c>
      <c r="N53" s="9"/>
      <c r="O53" s="9">
        <v>45693204.16</v>
      </c>
      <c r="P53" s="9"/>
      <c r="Q53" s="68">
        <f t="shared" si="6"/>
        <v>0.07409343189930166</v>
      </c>
      <c r="R53" s="72"/>
      <c r="S53" s="57">
        <f t="shared" si="7"/>
        <v>-0.13743202626086576</v>
      </c>
    </row>
    <row r="54" spans="1:19" ht="13.5" customHeight="1">
      <c r="A54" s="47" t="s">
        <v>37</v>
      </c>
      <c r="B54" s="45"/>
      <c r="C54" s="9">
        <v>523539.5</v>
      </c>
      <c r="D54" s="9">
        <v>9485.48</v>
      </c>
      <c r="E54" s="9">
        <v>3113632.61</v>
      </c>
      <c r="F54" s="9"/>
      <c r="G54" s="9">
        <v>3089166</v>
      </c>
      <c r="H54" s="9"/>
      <c r="I54" s="68">
        <f t="shared" si="5"/>
        <v>0.003249231934434538</v>
      </c>
      <c r="J54" s="66"/>
      <c r="K54" s="9">
        <v>583603.05</v>
      </c>
      <c r="L54" s="9">
        <v>9485.48</v>
      </c>
      <c r="M54" s="9">
        <v>3389369.94</v>
      </c>
      <c r="N54" s="9"/>
      <c r="O54" s="9">
        <v>3184633.26</v>
      </c>
      <c r="P54" s="9"/>
      <c r="Q54" s="68">
        <f t="shared" si="6"/>
        <v>0.0035527810573584076</v>
      </c>
      <c r="R54" s="72"/>
      <c r="S54" s="57">
        <f t="shared" si="7"/>
        <v>0.10291849914081162</v>
      </c>
    </row>
    <row r="55" spans="1:19" ht="13.5" customHeight="1">
      <c r="A55" s="47" t="s">
        <v>38</v>
      </c>
      <c r="B55" s="45"/>
      <c r="C55" s="10">
        <v>5691143.62</v>
      </c>
      <c r="D55" s="9"/>
      <c r="E55" s="10">
        <v>34128387.42</v>
      </c>
      <c r="F55" s="9"/>
      <c r="G55" s="10">
        <v>33213198</v>
      </c>
      <c r="H55" s="9"/>
      <c r="I55" s="69">
        <f t="shared" si="5"/>
        <v>0.03532082219881667</v>
      </c>
      <c r="J55" s="66"/>
      <c r="K55" s="10">
        <v>5816451.42</v>
      </c>
      <c r="L55" s="9"/>
      <c r="M55" s="10">
        <v>34593696.56</v>
      </c>
      <c r="N55" s="9"/>
      <c r="O55" s="10">
        <v>35139112.08</v>
      </c>
      <c r="P55" s="9"/>
      <c r="Q55" s="69">
        <f t="shared" si="6"/>
        <v>0.03540861965341238</v>
      </c>
      <c r="R55" s="72"/>
      <c r="S55" s="58">
        <f t="shared" si="7"/>
        <v>0.021543685479625277</v>
      </c>
    </row>
    <row r="56" spans="1:19" ht="13.5" customHeight="1">
      <c r="A56" s="47"/>
      <c r="B56" s="45"/>
      <c r="C56" s="9">
        <f>SUM(C49:C55)</f>
        <v>93733604.13000001</v>
      </c>
      <c r="D56" s="9"/>
      <c r="E56" s="9">
        <f>SUM(E49:E55)</f>
        <v>526619350.54</v>
      </c>
      <c r="F56" s="9"/>
      <c r="G56" s="9">
        <f>SUM(G49:G55)</f>
        <v>377634274.91999996</v>
      </c>
      <c r="H56" s="9"/>
      <c r="I56" s="68">
        <f>SUM(I49:I55)</f>
        <v>0.5817368505506101</v>
      </c>
      <c r="J56" s="67"/>
      <c r="K56" s="9">
        <f>SUM(K49:K55)</f>
        <v>81377670.03999999</v>
      </c>
      <c r="L56" s="9"/>
      <c r="M56" s="9">
        <f>SUM(M49:M55)</f>
        <v>615121551.5900002</v>
      </c>
      <c r="N56" s="9"/>
      <c r="O56" s="9">
        <f>SUM(O49:O55)</f>
        <v>481244609.83</v>
      </c>
      <c r="P56" s="9"/>
      <c r="Q56" s="68">
        <f>SUM(Q49:Q55)</f>
        <v>0.49540016045165414</v>
      </c>
      <c r="R56" s="72"/>
      <c r="S56" s="57">
        <f t="shared" si="7"/>
        <v>-0.15183445389781547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93733604.13000001</v>
      </c>
      <c r="D58" s="30"/>
      <c r="E58" s="30">
        <f>E56</f>
        <v>526619350.54</v>
      </c>
      <c r="F58" s="30"/>
      <c r="G58" s="30">
        <f>G56</f>
        <v>377634274.91999996</v>
      </c>
      <c r="H58" s="30"/>
      <c r="I58" s="73">
        <f>I56</f>
        <v>0.5817368505506101</v>
      </c>
      <c r="J58" s="33"/>
      <c r="K58" s="30">
        <f>K56</f>
        <v>81377670.03999999</v>
      </c>
      <c r="L58" s="30"/>
      <c r="M58" s="30">
        <f>M56</f>
        <v>615121551.5900002</v>
      </c>
      <c r="N58" s="30"/>
      <c r="O58" s="30">
        <f>O56</f>
        <v>481244609.83</v>
      </c>
      <c r="P58" s="30"/>
      <c r="Q58" s="73">
        <f>Q56</f>
        <v>0.49540016045165414</v>
      </c>
      <c r="R58" s="33"/>
      <c r="S58" s="31">
        <f>(K58-C58)/K58</f>
        <v>-0.15183445389781547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735.58</v>
      </c>
      <c r="D63" s="9"/>
      <c r="E63" s="10">
        <v>2967170.87</v>
      </c>
      <c r="F63" s="9"/>
      <c r="G63" s="10">
        <v>0</v>
      </c>
      <c r="H63" s="9"/>
      <c r="I63" s="69">
        <f>C63/$C$69</f>
        <v>4.565214327345611E-06</v>
      </c>
      <c r="J63" s="66"/>
      <c r="K63" s="10">
        <v>8018.4</v>
      </c>
      <c r="L63" s="9"/>
      <c r="M63" s="10">
        <v>402611.58</v>
      </c>
      <c r="N63" s="9"/>
      <c r="O63" s="10">
        <v>2778542.72</v>
      </c>
      <c r="P63" s="9"/>
      <c r="Q63" s="69">
        <f>K63/$K$69</f>
        <v>4.881334946814046E-05</v>
      </c>
      <c r="R63" s="66"/>
      <c r="S63" s="58">
        <f>(K63-C63)/K63</f>
        <v>0.9082634939638831</v>
      </c>
    </row>
    <row r="64" spans="1:19" s="6" customFormat="1" ht="13.5" customHeight="1">
      <c r="A64" s="48"/>
      <c r="B64" s="49"/>
      <c r="C64" s="9">
        <f>SUM(C63)</f>
        <v>735.58</v>
      </c>
      <c r="D64" s="9"/>
      <c r="E64" s="9">
        <f>SUM(E63)</f>
        <v>2967170.87</v>
      </c>
      <c r="F64" s="9"/>
      <c r="G64" s="9">
        <f>SUM(G63)</f>
        <v>0</v>
      </c>
      <c r="H64" s="9"/>
      <c r="I64" s="68">
        <f>SUM(I63)</f>
        <v>4.565214327345611E-06</v>
      </c>
      <c r="J64" s="66"/>
      <c r="K64" s="9">
        <f>SUM(K63)</f>
        <v>8018.4</v>
      </c>
      <c r="L64" s="9"/>
      <c r="M64" s="9">
        <f>SUM(M63)</f>
        <v>402611.58</v>
      </c>
      <c r="N64" s="9"/>
      <c r="O64" s="9">
        <f>SUM(O63)</f>
        <v>2778542.72</v>
      </c>
      <c r="P64" s="9"/>
      <c r="Q64" s="68">
        <f>SUM(Q63)</f>
        <v>4.881334946814046E-05</v>
      </c>
      <c r="R64" s="66"/>
      <c r="S64" s="57">
        <f>(K64-C64)/K64</f>
        <v>0.9082634939638831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735.58</v>
      </c>
      <c r="D66" s="74"/>
      <c r="E66" s="30">
        <f>E64</f>
        <v>2967170.87</v>
      </c>
      <c r="F66" s="30"/>
      <c r="G66" s="30">
        <f>G64</f>
        <v>0</v>
      </c>
      <c r="H66" s="74"/>
      <c r="I66" s="73">
        <f>I64</f>
        <v>4.565214327345611E-06</v>
      </c>
      <c r="J66" s="75"/>
      <c r="K66" s="30">
        <f>K64</f>
        <v>8018.4</v>
      </c>
      <c r="L66" s="74"/>
      <c r="M66" s="30">
        <f>M64</f>
        <v>402611.58</v>
      </c>
      <c r="N66" s="30"/>
      <c r="O66" s="30">
        <f>O64</f>
        <v>2778542.72</v>
      </c>
      <c r="P66" s="74"/>
      <c r="Q66" s="73">
        <f>Q64</f>
        <v>4.881334946814046E-05</v>
      </c>
      <c r="R66" s="33"/>
      <c r="S66" s="31">
        <f>(K66-C66)/K66</f>
        <v>0.9082634939638831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161127155.76000002</v>
      </c>
      <c r="D69" s="77"/>
      <c r="E69" s="77">
        <f>E44+E58+E66</f>
        <v>1273021895.23</v>
      </c>
      <c r="F69" s="77"/>
      <c r="G69" s="77">
        <f>G44+G58+G66</f>
        <v>966935819.02</v>
      </c>
      <c r="H69" s="77"/>
      <c r="I69" s="78">
        <f>I44+I58+I66</f>
        <v>0.9999999999999999</v>
      </c>
      <c r="J69" s="79"/>
      <c r="K69" s="77">
        <f>K44+K58+K66</f>
        <v>164266539.53</v>
      </c>
      <c r="L69" s="77"/>
      <c r="M69" s="77">
        <f>M44+M58+M66</f>
        <v>1567949363.6399999</v>
      </c>
      <c r="N69" s="77"/>
      <c r="O69" s="77">
        <f>O44+O58+O66</f>
        <v>1258738394.68</v>
      </c>
      <c r="P69" s="77"/>
      <c r="Q69" s="78">
        <f>Q44+Q58+Q66</f>
        <v>1</v>
      </c>
      <c r="R69" s="33"/>
      <c r="S69" s="78">
        <f>(K69-C69)/K69</f>
        <v>0.019111523131749148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2017-07-10T16:45:34Z</cp:lastPrinted>
  <dcterms:created xsi:type="dcterms:W3CDTF">2009-02-19T19:53:26Z</dcterms:created>
  <dcterms:modified xsi:type="dcterms:W3CDTF">2017-07-10T16:46:09Z</dcterms:modified>
  <cp:category/>
  <cp:version/>
  <cp:contentType/>
  <cp:contentStatus/>
</cp:coreProperties>
</file>