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2017'!$A$8:$J$76</definedName>
    <definedName name="A_impresión_IM">#REF!</definedName>
    <definedName name="_xlnm.Print_Area" localSheetId="0">'FEBRERO 2017'!$A$1:$S$69</definedName>
    <definedName name="TOTALA" localSheetId="0">'FEBRERO 2017'!$E$69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<sst xmlns="http://schemas.openxmlformats.org/spreadsheetml/2006/main" count="53" uniqueCount="49">
  <si>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</si>
  <si>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</si>
  <si>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</si>
  <si>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</si>
  <si>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</si>
  <si>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</si>
  <si>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</si>
  <si>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</si>
  <si>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</si>
  <si>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</si>
  <si>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</si>
  <si>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VENTA DE BIENES MUNICIPALES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</si>
  <si>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</si>
  <si>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</si>
  <si>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</si>
  <si>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</si>
  <si>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</si>
  <si>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</si>
  <si>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</si>
  <si>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</si>
  <si>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</si>
  <si>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</si>
  <si>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</si>
  <si>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APORTACIONES FEDERALES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</si>
  <si>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</si>
  <si>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</si>
  <si>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</si>
  <si>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</si>
  <si>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</si>
  <si>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</si>
  <si>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</si>
  <si>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</si>
  <si>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</si>
  <si>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</si>
  <si>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</si>
  <si>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OTRAS PARTICIPACONES FEDERALES</t>
  </si>
  <si>
    <t>IMPUESTO DE TENENCIA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</si>
  <si>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</si>
  <si>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</si>
  <si>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</si>
  <si>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</si>
  <si>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</si>
  <si>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</si>
  <si>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ACCESORIOS DE IMPUESTO (RECARGOS)</t>
  </si>
  <si>
    <t>MAYO</t>
  </si>
  <si>
    <t>FIDEICOMISO VALLE ORIENTE</t>
  </si>
  <si>
    <t>COMPARATIVO MES MAYO DE  2017 VS MES DE MAYO 2018</t>
  </si>
  <si>
    <t>2018 VS 2017</t>
  </si>
  <si>
    <t>GASTOS DE EJECUCIÓN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</si>
</sst>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5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2"/>
      <name val="Helv"/>
      <family val="0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12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72" fontId="6" fillId="0" borderId="0" xfId="0" applyFont="1" applyAlignment="1">
      <alignment vertical="center"/>
    </xf>
    <xf numFmtId="172" fontId="13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7" fillId="0" borderId="0" xfId="0" applyFont="1" applyFill="1" applyBorder="1" applyAlignment="1">
      <alignment/>
    </xf>
    <xf numFmtId="37" fontId="16" fillId="0" borderId="0" xfId="0" applyNumberFormat="1" applyFont="1" applyBorder="1" applyAlignment="1" applyProtection="1">
      <alignment vertical="center"/>
      <protection/>
    </xf>
    <xf numFmtId="37" fontId="16" fillId="0" borderId="10" xfId="0" applyNumberFormat="1" applyFont="1" applyBorder="1" applyAlignment="1" applyProtection="1">
      <alignment vertical="center"/>
      <protection/>
    </xf>
    <xf numFmtId="172" fontId="16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172" fontId="18" fillId="0" borderId="0" xfId="0" applyFont="1" applyFill="1" applyBorder="1" applyAlignment="1">
      <alignment/>
    </xf>
    <xf numFmtId="172" fontId="16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7" fillId="0" borderId="0" xfId="0" applyFont="1" applyAlignment="1">
      <alignment/>
    </xf>
    <xf numFmtId="37" fontId="17" fillId="0" borderId="0" xfId="0" applyNumberFormat="1" applyFont="1" applyAlignment="1" applyProtection="1">
      <alignment/>
      <protection/>
    </xf>
    <xf numFmtId="172" fontId="18" fillId="0" borderId="0" xfId="0" applyFont="1" applyAlignment="1">
      <alignment/>
    </xf>
    <xf numFmtId="9" fontId="18" fillId="0" borderId="0" xfId="0" applyNumberFormat="1" applyFont="1" applyAlignment="1">
      <alignment/>
    </xf>
    <xf numFmtId="172" fontId="15" fillId="0" borderId="0" xfId="0" applyNumberFormat="1" applyFont="1" applyAlignment="1" applyProtection="1">
      <alignment horizontal="left"/>
      <protection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9" fontId="15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6" fillId="33" borderId="11" xfId="0" applyFont="1" applyFill="1" applyBorder="1" applyAlignment="1">
      <alignment vertical="center"/>
    </xf>
    <xf numFmtId="172" fontId="16" fillId="33" borderId="12" xfId="0" applyFont="1" applyFill="1" applyBorder="1" applyAlignment="1">
      <alignment vertical="center"/>
    </xf>
    <xf numFmtId="37" fontId="16" fillId="33" borderId="11" xfId="0" applyNumberFormat="1" applyFont="1" applyFill="1" applyBorder="1" applyAlignment="1" applyProtection="1">
      <alignment vertical="center"/>
      <protection/>
    </xf>
    <xf numFmtId="37" fontId="16" fillId="33" borderId="13" xfId="0" applyNumberFormat="1" applyFont="1" applyFill="1" applyBorder="1" applyAlignment="1" applyProtection="1">
      <alignment vertical="center"/>
      <protection/>
    </xf>
    <xf numFmtId="9" fontId="16" fillId="33" borderId="12" xfId="0" applyNumberFormat="1" applyFont="1" applyFill="1" applyBorder="1" applyAlignment="1" applyProtection="1">
      <alignment vertical="center"/>
      <protection/>
    </xf>
    <xf numFmtId="172" fontId="17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9" fontId="16" fillId="0" borderId="14" xfId="0" applyNumberFormat="1" applyFont="1" applyBorder="1" applyAlignment="1" applyProtection="1">
      <alignment horizontal="center" vertical="center"/>
      <protection/>
    </xf>
    <xf numFmtId="172" fontId="9" fillId="0" borderId="15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172" fontId="6" fillId="0" borderId="17" xfId="0" applyFont="1" applyBorder="1" applyAlignment="1">
      <alignment vertical="center"/>
    </xf>
    <xf numFmtId="172" fontId="6" fillId="0" borderId="14" xfId="0" applyFont="1" applyBorder="1" applyAlignment="1">
      <alignment vertical="center"/>
    </xf>
    <xf numFmtId="172" fontId="14" fillId="0" borderId="14" xfId="0" applyFont="1" applyBorder="1" applyAlignment="1">
      <alignment vertical="center"/>
    </xf>
    <xf numFmtId="172" fontId="16" fillId="34" borderId="17" xfId="0" applyNumberFormat="1" applyFont="1" applyFill="1" applyBorder="1" applyAlignment="1" applyProtection="1">
      <alignment horizontal="left" vertical="center"/>
      <protection/>
    </xf>
    <xf numFmtId="172" fontId="1" fillId="0" borderId="14" xfId="0" applyFont="1" applyBorder="1" applyAlignment="1">
      <alignment vertical="center"/>
    </xf>
    <xf numFmtId="172" fontId="16" fillId="0" borderId="17" xfId="0" applyNumberFormat="1" applyFont="1" applyBorder="1" applyAlignment="1" applyProtection="1">
      <alignment horizontal="left" vertical="center"/>
      <protection/>
    </xf>
    <xf numFmtId="172" fontId="16" fillId="0" borderId="14" xfId="0" applyFont="1" applyBorder="1" applyAlignment="1">
      <alignment vertical="center"/>
    </xf>
    <xf numFmtId="172" fontId="16" fillId="0" borderId="17" xfId="0" applyFont="1" applyBorder="1" applyAlignment="1">
      <alignment vertical="center"/>
    </xf>
    <xf numFmtId="172" fontId="16" fillId="0" borderId="17" xfId="0" applyNumberFormat="1" applyFont="1" applyFill="1" applyBorder="1" applyAlignment="1" applyProtection="1">
      <alignment horizontal="left" vertical="center"/>
      <protection/>
    </xf>
    <xf numFmtId="172" fontId="16" fillId="0" borderId="17" xfId="0" applyFont="1" applyFill="1" applyBorder="1" applyAlignment="1">
      <alignment vertical="center"/>
    </xf>
    <xf numFmtId="172" fontId="16" fillId="0" borderId="14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4" xfId="0" applyNumberFormat="1" applyFont="1" applyBorder="1" applyAlignment="1">
      <alignment vertical="center"/>
    </xf>
    <xf numFmtId="172" fontId="9" fillId="0" borderId="0" xfId="0" applyNumberFormat="1" applyFont="1" applyBorder="1" applyAlignment="1" applyProtection="1">
      <alignment horizontal="center" vertical="center"/>
      <protection/>
    </xf>
    <xf numFmtId="9" fontId="9" fillId="0" borderId="14" xfId="0" applyNumberFormat="1" applyFont="1" applyBorder="1" applyAlignment="1" applyProtection="1">
      <alignment horizontal="center" vertical="center"/>
      <protection/>
    </xf>
    <xf numFmtId="172" fontId="1" fillId="0" borderId="0" xfId="0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37" fontId="16" fillId="0" borderId="17" xfId="0" applyNumberFormat="1" applyFont="1" applyBorder="1" applyAlignment="1" applyProtection="1">
      <alignment vertical="center"/>
      <protection/>
    </xf>
    <xf numFmtId="9" fontId="16" fillId="0" borderId="14" xfId="0" applyNumberFormat="1" applyFont="1" applyBorder="1" applyAlignment="1" applyProtection="1">
      <alignment vertical="center"/>
      <protection/>
    </xf>
    <xf numFmtId="9" fontId="16" fillId="0" borderId="18" xfId="0" applyNumberFormat="1" applyFont="1" applyBorder="1" applyAlignment="1" applyProtection="1">
      <alignment vertical="center"/>
      <protection/>
    </xf>
    <xf numFmtId="37" fontId="16" fillId="0" borderId="17" xfId="0" applyNumberFormat="1" applyFont="1" applyFill="1" applyBorder="1" applyAlignment="1" applyProtection="1">
      <alignment vertical="center"/>
      <protection/>
    </xf>
    <xf numFmtId="9" fontId="16" fillId="0" borderId="14" xfId="0" applyNumberFormat="1" applyFont="1" applyFill="1" applyBorder="1" applyAlignment="1" applyProtection="1">
      <alignment vertical="center"/>
      <protection/>
    </xf>
    <xf numFmtId="172" fontId="0" fillId="0" borderId="15" xfId="0" applyFill="1" applyBorder="1" applyAlignment="1">
      <alignment/>
    </xf>
    <xf numFmtId="172" fontId="10" fillId="0" borderId="17" xfId="0" applyFont="1" applyFill="1" applyBorder="1" applyAlignment="1">
      <alignment/>
    </xf>
    <xf numFmtId="172" fontId="11" fillId="0" borderId="17" xfId="0" applyFont="1" applyFill="1" applyBorder="1" applyAlignment="1">
      <alignment/>
    </xf>
    <xf numFmtId="172" fontId="15" fillId="0" borderId="17" xfId="0" applyFont="1" applyFill="1" applyBorder="1" applyAlignment="1">
      <alignment/>
    </xf>
    <xf numFmtId="172" fontId="0" fillId="0" borderId="14" xfId="0" applyBorder="1" applyAlignment="1">
      <alignment/>
    </xf>
    <xf numFmtId="172" fontId="0" fillId="0" borderId="17" xfId="0" applyFill="1" applyBorder="1" applyAlignment="1">
      <alignment/>
    </xf>
    <xf numFmtId="172" fontId="17" fillId="0" borderId="17" xfId="0" applyFont="1" applyFill="1" applyBorder="1" applyAlignment="1">
      <alignment/>
    </xf>
    <xf numFmtId="10" fontId="16" fillId="0" borderId="14" xfId="0" applyNumberFormat="1" applyFont="1" applyBorder="1" applyAlignment="1" applyProtection="1">
      <alignment vertical="center"/>
      <protection/>
    </xf>
    <xf numFmtId="10" fontId="16" fillId="0" borderId="18" xfId="0" applyNumberFormat="1" applyFont="1" applyBorder="1" applyAlignment="1" applyProtection="1">
      <alignment vertical="center"/>
      <protection/>
    </xf>
    <xf numFmtId="172" fontId="0" fillId="0" borderId="14" xfId="0" applyFill="1" applyBorder="1" applyAlignment="1">
      <alignment/>
    </xf>
    <xf numFmtId="172" fontId="0" fillId="0" borderId="15" xfId="0" applyBorder="1" applyAlignment="1">
      <alignment/>
    </xf>
    <xf numFmtId="172" fontId="0" fillId="0" borderId="17" xfId="0" applyBorder="1" applyAlignment="1">
      <alignment/>
    </xf>
    <xf numFmtId="10" fontId="16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6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2" fillId="33" borderId="11" xfId="0" applyFont="1" applyFill="1" applyBorder="1" applyAlignment="1">
      <alignment/>
    </xf>
    <xf numFmtId="172" fontId="16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left" vertical="center"/>
      <protection/>
    </xf>
    <xf numFmtId="172" fontId="8" fillId="36" borderId="12" xfId="0" applyFont="1" applyFill="1" applyBorder="1" applyAlignment="1">
      <alignment vertical="center"/>
    </xf>
    <xf numFmtId="172" fontId="8" fillId="36" borderId="13" xfId="0" applyFont="1" applyFill="1" applyBorder="1" applyAlignment="1">
      <alignment vertical="center"/>
    </xf>
    <xf numFmtId="9" fontId="8" fillId="36" borderId="12" xfId="0" applyNumberFormat="1" applyFont="1" applyFill="1" applyBorder="1" applyAlignment="1">
      <alignment vertical="center"/>
    </xf>
    <xf numFmtId="172" fontId="12" fillId="36" borderId="11" xfId="0" applyFont="1" applyFill="1" applyBorder="1" applyAlignment="1">
      <alignment/>
    </xf>
    <xf numFmtId="172" fontId="13" fillId="36" borderId="13" xfId="0" applyFont="1" applyFill="1" applyBorder="1" applyAlignment="1">
      <alignment/>
    </xf>
    <xf numFmtId="172" fontId="13" fillId="36" borderId="12" xfId="0" applyFont="1" applyFill="1" applyBorder="1" applyAlignment="1">
      <alignment/>
    </xf>
    <xf numFmtId="172" fontId="13" fillId="36" borderId="11" xfId="0" applyFont="1" applyFill="1" applyBorder="1" applyAlignment="1">
      <alignment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6" fillId="36" borderId="11" xfId="0" applyNumberFormat="1" applyFont="1" applyFill="1" applyBorder="1" applyAlignment="1" applyProtection="1">
      <alignment vertical="center"/>
      <protection/>
    </xf>
    <xf numFmtId="37" fontId="16" fillId="36" borderId="13" xfId="0" applyNumberFormat="1" applyFont="1" applyFill="1" applyBorder="1" applyAlignment="1" applyProtection="1">
      <alignment vertical="center"/>
      <protection/>
    </xf>
    <xf numFmtId="9" fontId="16" fillId="36" borderId="12" xfId="0" applyNumberFormat="1" applyFont="1" applyFill="1" applyBorder="1" applyAlignment="1" applyProtection="1">
      <alignment vertical="center"/>
      <protection/>
    </xf>
    <xf numFmtId="172" fontId="17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6" fillId="36" borderId="11" xfId="0" applyFont="1" applyFill="1" applyBorder="1" applyAlignment="1">
      <alignment vertical="center"/>
    </xf>
    <xf numFmtId="172" fontId="16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6" fillId="0" borderId="0" xfId="0" applyNumberFormat="1" applyFont="1" applyBorder="1" applyAlignment="1" applyProtection="1">
      <alignment vertical="center"/>
      <protection/>
    </xf>
    <xf numFmtId="172" fontId="16" fillId="0" borderId="16" xfId="0" applyNumberFormat="1" applyFont="1" applyBorder="1" applyAlignment="1" applyProtection="1">
      <alignment horizontal="center" vertical="center"/>
      <protection/>
    </xf>
    <xf numFmtId="37" fontId="16" fillId="0" borderId="19" xfId="0" applyNumberFormat="1" applyFont="1" applyBorder="1" applyAlignment="1" applyProtection="1">
      <alignment vertical="center"/>
      <protection/>
    </xf>
    <xf numFmtId="37" fontId="16" fillId="0" borderId="20" xfId="0" applyNumberFormat="1" applyFont="1" applyBorder="1" applyAlignment="1" applyProtection="1">
      <alignment vertical="center"/>
      <protection/>
    </xf>
    <xf numFmtId="10" fontId="16" fillId="0" borderId="21" xfId="0" applyNumberFormat="1" applyFont="1" applyBorder="1" applyAlignment="1" applyProtection="1">
      <alignment vertical="center"/>
      <protection/>
    </xf>
    <xf numFmtId="9" fontId="16" fillId="0" borderId="21" xfId="0" applyNumberFormat="1" applyFont="1" applyBorder="1" applyAlignment="1" applyProtection="1">
      <alignment vertical="center"/>
      <protection/>
    </xf>
    <xf numFmtId="172" fontId="16" fillId="0" borderId="22" xfId="0" applyNumberFormat="1" applyFont="1" applyBorder="1" applyAlignment="1" applyProtection="1">
      <alignment horizontal="left" vertical="center"/>
      <protection/>
    </xf>
    <xf numFmtId="172" fontId="16" fillId="0" borderId="23" xfId="0" applyFont="1" applyBorder="1" applyAlignment="1">
      <alignment vertical="center"/>
    </xf>
    <xf numFmtId="172" fontId="16" fillId="33" borderId="11" xfId="0" applyNumberFormat="1" applyFont="1" applyFill="1" applyBorder="1" applyAlignment="1" applyProtection="1">
      <alignment horizontal="left" vertical="justify" wrapText="1"/>
      <protection/>
    </xf>
    <xf numFmtId="172" fontId="16" fillId="33" borderId="12" xfId="0" applyNumberFormat="1" applyFont="1" applyFill="1" applyBorder="1" applyAlignment="1" applyProtection="1">
      <alignment horizontal="left" vertical="justify" wrapText="1"/>
      <protection/>
    </xf>
    <xf numFmtId="172" fontId="9" fillId="0" borderId="24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0</xdr:col>
      <xdr:colOff>2390775</xdr:colOff>
      <xdr:row>5</xdr:row>
      <xdr:rowOff>228600</xdr:rowOff>
    </xdr:to>
    <xdr:pic>
      <xdr:nvPicPr>
        <xdr:cNvPr id="1" name="Picture 1" descr="Logo2015_2018_Mauricio3_recor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324100" cy="1400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S101"/>
  <sheetViews>
    <sheetView showGridLines="0" tabSelected="1" zoomScale="75" zoomScaleNormal="75" zoomScalePageLayoutView="0" workbookViewId="0" topLeftCell="A1">
      <selection activeCell="S69" sqref="S69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6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3" spans="3:19" ht="23.25" customHeight="1">
      <c r="C3" s="111" t="s">
        <v>21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3:19" ht="22.5" customHeight="1">
      <c r="C4" s="111" t="s"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3:19" ht="22.5" customHeight="1">
      <c r="C5" s="111" t="s">
        <v>46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10" ht="19.5" customHeight="1" thickBot="1">
      <c r="A6" s="2"/>
      <c r="B6" s="2"/>
      <c r="C6" s="2" t="s">
        <v>17</v>
      </c>
      <c r="D6" s="2"/>
      <c r="E6" s="2"/>
      <c r="F6" s="2"/>
      <c r="G6" s="2"/>
      <c r="H6" s="2"/>
      <c r="I6" s="3"/>
      <c r="J6" s="1"/>
    </row>
    <row r="7" spans="1:19" ht="15" customHeight="1">
      <c r="A7" s="37"/>
      <c r="B7" s="38"/>
      <c r="C7" s="109">
        <v>2017</v>
      </c>
      <c r="D7" s="109"/>
      <c r="E7" s="109"/>
      <c r="F7" s="109"/>
      <c r="G7" s="109"/>
      <c r="H7" s="109"/>
      <c r="I7" s="110"/>
      <c r="J7" s="61"/>
      <c r="K7" s="109">
        <v>2018</v>
      </c>
      <c r="L7" s="109"/>
      <c r="M7" s="109"/>
      <c r="N7" s="109"/>
      <c r="O7" s="109"/>
      <c r="P7" s="109"/>
      <c r="Q7" s="110"/>
      <c r="R7" s="71"/>
      <c r="S7" s="100" t="str">
        <f>C9</f>
        <v>MAYO</v>
      </c>
    </row>
    <row r="8" spans="1:19" ht="6.75" customHeight="1">
      <c r="A8" s="39"/>
      <c r="B8" s="40"/>
      <c r="C8" s="12"/>
      <c r="D8" s="12"/>
      <c r="E8" s="12"/>
      <c r="F8" s="12"/>
      <c r="G8" s="50"/>
      <c r="H8" s="50"/>
      <c r="I8" s="51"/>
      <c r="J8" s="62"/>
      <c r="K8" s="12"/>
      <c r="L8" s="12"/>
      <c r="M8" s="12"/>
      <c r="N8" s="12"/>
      <c r="O8" s="50"/>
      <c r="P8" s="50"/>
      <c r="Q8" s="51"/>
      <c r="R8" s="72"/>
      <c r="S8" s="36"/>
    </row>
    <row r="9" spans="1:19" ht="16.5" thickBot="1">
      <c r="A9" s="39"/>
      <c r="B9" s="40"/>
      <c r="C9" s="52" t="s">
        <v>44</v>
      </c>
      <c r="D9" s="52"/>
      <c r="E9" s="52" t="s">
        <v>1</v>
      </c>
      <c r="F9" s="50"/>
      <c r="G9" s="52" t="s">
        <v>2</v>
      </c>
      <c r="H9" s="52"/>
      <c r="I9" s="53" t="s">
        <v>3</v>
      </c>
      <c r="J9" s="63"/>
      <c r="K9" s="52" t="str">
        <f>C9</f>
        <v>MAYO</v>
      </c>
      <c r="L9" s="52"/>
      <c r="M9" s="52" t="s">
        <v>1</v>
      </c>
      <c r="N9" s="50"/>
      <c r="O9" s="52" t="s">
        <v>2</v>
      </c>
      <c r="P9" s="52"/>
      <c r="Q9" s="53" t="s">
        <v>3</v>
      </c>
      <c r="R9" s="72"/>
      <c r="S9" s="36" t="s">
        <v>47</v>
      </c>
    </row>
    <row r="10" spans="1:19" s="5" customFormat="1" ht="20.25" thickBot="1">
      <c r="A10" s="81" t="s">
        <v>32</v>
      </c>
      <c r="B10" s="82"/>
      <c r="C10" s="83"/>
      <c r="D10" s="83"/>
      <c r="E10" s="83"/>
      <c r="F10" s="83"/>
      <c r="G10" s="83"/>
      <c r="H10" s="83"/>
      <c r="I10" s="84"/>
      <c r="J10" s="85"/>
      <c r="K10" s="86"/>
      <c r="L10" s="86"/>
      <c r="M10" s="86"/>
      <c r="N10" s="86"/>
      <c r="O10" s="86"/>
      <c r="P10" s="86"/>
      <c r="Q10" s="87"/>
      <c r="R10" s="88"/>
      <c r="S10" s="87"/>
    </row>
    <row r="11" spans="1:19" ht="13.5" customHeight="1">
      <c r="A11" s="39"/>
      <c r="B11" s="41"/>
      <c r="C11" s="54"/>
      <c r="D11" s="50"/>
      <c r="E11" s="50"/>
      <c r="F11" s="50"/>
      <c r="G11" s="50"/>
      <c r="H11" s="50"/>
      <c r="I11" s="51"/>
      <c r="J11" s="64"/>
      <c r="K11" s="6"/>
      <c r="L11" s="6"/>
      <c r="M11" s="6"/>
      <c r="N11" s="6"/>
      <c r="O11" s="6"/>
      <c r="P11" s="6"/>
      <c r="Q11" s="65"/>
      <c r="R11" s="72"/>
      <c r="S11" s="65"/>
    </row>
    <row r="12" spans="1:19" ht="13.5" customHeight="1">
      <c r="A12" s="42" t="s">
        <v>4</v>
      </c>
      <c r="B12" s="43"/>
      <c r="C12" s="54"/>
      <c r="D12" s="54"/>
      <c r="E12" s="54"/>
      <c r="F12" s="54"/>
      <c r="G12" s="12"/>
      <c r="H12" s="12"/>
      <c r="I12" s="55"/>
      <c r="J12" s="66"/>
      <c r="K12" s="6"/>
      <c r="L12" s="6"/>
      <c r="M12" s="6"/>
      <c r="N12" s="6"/>
      <c r="O12" s="6"/>
      <c r="P12" s="6"/>
      <c r="Q12" s="65"/>
      <c r="R12" s="72"/>
      <c r="S12" s="65"/>
    </row>
    <row r="13" spans="1:19" ht="13.5" customHeight="1">
      <c r="A13" s="44" t="s">
        <v>5</v>
      </c>
      <c r="B13" s="45"/>
      <c r="C13" s="9">
        <v>53214773.14</v>
      </c>
      <c r="D13" s="9"/>
      <c r="E13" s="9">
        <v>184363240.14</v>
      </c>
      <c r="F13" s="9"/>
      <c r="G13" s="9">
        <v>111630631.85</v>
      </c>
      <c r="H13" s="9"/>
      <c r="I13" s="68">
        <f>C13/$C$69</f>
        <v>0.26734835541250473</v>
      </c>
      <c r="J13" s="67"/>
      <c r="K13" s="9">
        <v>51118280.58</v>
      </c>
      <c r="L13" s="9"/>
      <c r="M13" s="9">
        <v>196444113.75</v>
      </c>
      <c r="N13" s="9"/>
      <c r="O13" s="9">
        <v>126778360.73</v>
      </c>
      <c r="P13" s="9"/>
      <c r="Q13" s="68">
        <f>K13/$K$69</f>
        <v>0.2445474542192584</v>
      </c>
      <c r="R13" s="72"/>
      <c r="S13" s="57">
        <f>(K13-C13)/K13</f>
        <v>-0.041012579770146926</v>
      </c>
    </row>
    <row r="14" spans="1:19" ht="13.5" customHeight="1">
      <c r="A14" s="44" t="s">
        <v>6</v>
      </c>
      <c r="B14" s="45"/>
      <c r="C14" s="9">
        <v>23516854</v>
      </c>
      <c r="D14" s="9"/>
      <c r="E14" s="9">
        <f>553158083+C14</f>
        <v>576674937</v>
      </c>
      <c r="F14" s="9"/>
      <c r="G14" s="9">
        <v>545166886.51</v>
      </c>
      <c r="H14" s="9"/>
      <c r="I14" s="68">
        <f>C14/$C$69</f>
        <v>0.1181474968395587</v>
      </c>
      <c r="J14" s="67"/>
      <c r="K14" s="9">
        <v>15952210</v>
      </c>
      <c r="L14" s="9"/>
      <c r="M14" s="9">
        <f>581333036+K14</f>
        <v>597285246</v>
      </c>
      <c r="N14" s="9"/>
      <c r="O14" s="9">
        <v>588000690</v>
      </c>
      <c r="P14" s="9"/>
      <c r="Q14" s="68">
        <f>K14/$K$69</f>
        <v>0.07631462366121305</v>
      </c>
      <c r="R14" s="72"/>
      <c r="S14" s="57">
        <f>(K14-C14)/K14</f>
        <v>-0.47420664597569867</v>
      </c>
    </row>
    <row r="15" spans="1:19" ht="13.5" customHeight="1">
      <c r="A15" s="44" t="s">
        <v>7</v>
      </c>
      <c r="B15" s="45"/>
      <c r="C15" s="9">
        <v>103512.75</v>
      </c>
      <c r="D15" s="9"/>
      <c r="E15" s="9">
        <v>335902.46</v>
      </c>
      <c r="F15" s="9"/>
      <c r="G15" s="9">
        <v>316279.95</v>
      </c>
      <c r="H15" s="9"/>
      <c r="I15" s="68">
        <f>C15/$C$69</f>
        <v>0.0005200428723790619</v>
      </c>
      <c r="J15" s="67"/>
      <c r="K15" s="9">
        <v>273058.13</v>
      </c>
      <c r="L15" s="9"/>
      <c r="M15" s="9">
        <v>497046.98</v>
      </c>
      <c r="N15" s="9"/>
      <c r="O15" s="9">
        <v>403503</v>
      </c>
      <c r="P15" s="9"/>
      <c r="Q15" s="99">
        <f>K15/$K$69</f>
        <v>0.0013062972734551885</v>
      </c>
      <c r="R15" s="72"/>
      <c r="S15" s="57">
        <f>(K15-C15)/K15</f>
        <v>0.6209131367009655</v>
      </c>
    </row>
    <row r="16" spans="1:19" ht="13.5" customHeight="1">
      <c r="A16" s="44" t="s">
        <v>45</v>
      </c>
      <c r="B16" s="45"/>
      <c r="C16" s="9">
        <v>5535.15</v>
      </c>
      <c r="D16" s="9"/>
      <c r="E16" s="9">
        <v>5535.15</v>
      </c>
      <c r="F16" s="9"/>
      <c r="G16" s="9">
        <v>0</v>
      </c>
      <c r="H16" s="9"/>
      <c r="I16" s="68">
        <f>C16/$C$69</f>
        <v>2.780831641560063E-05</v>
      </c>
      <c r="J16" s="67"/>
      <c r="K16" s="9">
        <v>0</v>
      </c>
      <c r="L16" s="9"/>
      <c r="M16" s="9">
        <v>0</v>
      </c>
      <c r="N16" s="9"/>
      <c r="O16" s="9">
        <v>0</v>
      </c>
      <c r="P16" s="9"/>
      <c r="Q16" s="99">
        <f>K16/$K$69</f>
        <v>0</v>
      </c>
      <c r="R16" s="72"/>
      <c r="S16" s="57">
        <v>0</v>
      </c>
    </row>
    <row r="17" spans="1:19" ht="13.5" customHeight="1">
      <c r="A17" s="44" t="s">
        <v>43</v>
      </c>
      <c r="B17" s="45"/>
      <c r="C17" s="56">
        <v>10.56</v>
      </c>
      <c r="D17" s="9"/>
      <c r="E17" s="9">
        <v>369.6</v>
      </c>
      <c r="F17" s="9"/>
      <c r="G17" s="9">
        <v>0</v>
      </c>
      <c r="H17" s="9"/>
      <c r="I17" s="68">
        <f>C17/$C$69</f>
        <v>5.305291118555824E-08</v>
      </c>
      <c r="J17" s="67"/>
      <c r="K17" s="9">
        <v>211.28</v>
      </c>
      <c r="L17" s="9"/>
      <c r="M17" s="9">
        <v>2594.39</v>
      </c>
      <c r="N17" s="9"/>
      <c r="O17" s="9">
        <v>2111533</v>
      </c>
      <c r="P17" s="9"/>
      <c r="Q17" s="99">
        <f>K17/$K$69</f>
        <v>1.010753600105634E-06</v>
      </c>
      <c r="R17" s="72"/>
      <c r="S17" s="57">
        <f>(K17-C17)/K17</f>
        <v>0.9500189322226429</v>
      </c>
    </row>
    <row r="18" spans="1:19" ht="13.5" customHeight="1">
      <c r="A18" s="44" t="s">
        <v>48</v>
      </c>
      <c r="B18" s="45"/>
      <c r="C18" s="10">
        <v>0</v>
      </c>
      <c r="D18" s="9"/>
      <c r="E18" s="10">
        <v>0</v>
      </c>
      <c r="F18" s="9"/>
      <c r="G18" s="10">
        <v>0</v>
      </c>
      <c r="H18" s="9"/>
      <c r="I18" s="69">
        <f>C18/$C$69</f>
        <v>0</v>
      </c>
      <c r="J18" s="67"/>
      <c r="K18" s="10">
        <v>0</v>
      </c>
      <c r="L18" s="9"/>
      <c r="M18" s="10">
        <v>0</v>
      </c>
      <c r="N18" s="9"/>
      <c r="O18" s="10">
        <v>419183</v>
      </c>
      <c r="P18" s="9"/>
      <c r="Q18" s="69">
        <f>K18/$K$69</f>
        <v>0</v>
      </c>
      <c r="R18" s="72"/>
      <c r="S18" s="58">
        <v>0</v>
      </c>
    </row>
    <row r="19" spans="1:19" ht="13.5" customHeight="1">
      <c r="A19" s="39"/>
      <c r="B19" s="45"/>
      <c r="C19" s="9">
        <f>SUM(C13:C18)</f>
        <v>76840685.60000001</v>
      </c>
      <c r="D19" s="12"/>
      <c r="E19" s="9">
        <f>SUM(E13:E18)</f>
        <v>761379984.35</v>
      </c>
      <c r="F19" s="9"/>
      <c r="G19" s="9">
        <f>SUM(G13:G18)</f>
        <v>657113798.3100001</v>
      </c>
      <c r="H19" s="9"/>
      <c r="I19" s="68">
        <f>SUM(I13:I18)</f>
        <v>0.38604375649376926</v>
      </c>
      <c r="J19" s="67"/>
      <c r="K19" s="9">
        <f>SUM(K13:K18)</f>
        <v>67343759.99</v>
      </c>
      <c r="L19" s="12"/>
      <c r="M19" s="9">
        <f>SUM(M13:M18)</f>
        <v>794229001.12</v>
      </c>
      <c r="N19" s="9"/>
      <c r="O19" s="9">
        <f>SUM(O13:O18)</f>
        <v>717713269.73</v>
      </c>
      <c r="P19" s="9"/>
      <c r="Q19" s="68">
        <f>SUM(Q13:Q18)</f>
        <v>0.32216938590752675</v>
      </c>
      <c r="R19" s="72"/>
      <c r="S19" s="57">
        <f>(K19-C19)/K19</f>
        <v>-0.14102161226831159</v>
      </c>
    </row>
    <row r="20" spans="1:19" ht="13.5" customHeight="1">
      <c r="A20" s="44"/>
      <c r="B20" s="45"/>
      <c r="C20" s="9"/>
      <c r="D20" s="9"/>
      <c r="E20" s="9"/>
      <c r="F20" s="9"/>
      <c r="G20" s="9"/>
      <c r="H20" s="9"/>
      <c r="I20" s="57"/>
      <c r="J20" s="67"/>
      <c r="K20" s="6"/>
      <c r="L20" s="6"/>
      <c r="M20" s="6"/>
      <c r="N20" s="6"/>
      <c r="O20" s="6"/>
      <c r="P20" s="6"/>
      <c r="Q20" s="65"/>
      <c r="R20" s="72"/>
      <c r="S20" s="57"/>
    </row>
    <row r="21" spans="1:19" ht="13.5" customHeight="1">
      <c r="A21" s="42" t="s">
        <v>30</v>
      </c>
      <c r="B21" s="45"/>
      <c r="C21" s="9"/>
      <c r="D21" s="9"/>
      <c r="E21" s="9"/>
      <c r="F21" s="9"/>
      <c r="G21" s="9"/>
      <c r="H21" s="9"/>
      <c r="I21" s="57"/>
      <c r="J21" s="67"/>
      <c r="K21" s="6"/>
      <c r="L21" s="6"/>
      <c r="M21" s="6"/>
      <c r="N21" s="6"/>
      <c r="O21" s="6"/>
      <c r="P21" s="6"/>
      <c r="Q21" s="65"/>
      <c r="R21" s="72"/>
      <c r="S21" s="57"/>
    </row>
    <row r="22" spans="1:19" ht="13.5" customHeight="1">
      <c r="A22" s="46" t="s">
        <v>26</v>
      </c>
      <c r="B22" s="45"/>
      <c r="C22" s="9">
        <v>0</v>
      </c>
      <c r="D22" s="9"/>
      <c r="E22" s="9">
        <v>5069899.65</v>
      </c>
      <c r="F22" s="9"/>
      <c r="G22" s="9">
        <v>5583106.29</v>
      </c>
      <c r="H22" s="9"/>
      <c r="I22" s="68">
        <f>C22/$K$69</f>
        <v>0</v>
      </c>
      <c r="J22" s="67"/>
      <c r="K22" s="9">
        <v>0</v>
      </c>
      <c r="L22" s="9"/>
      <c r="M22" s="9">
        <v>0</v>
      </c>
      <c r="N22" s="9"/>
      <c r="O22" s="9">
        <v>6097899</v>
      </c>
      <c r="P22" s="9"/>
      <c r="Q22" s="68">
        <f>K22/$K$69</f>
        <v>0</v>
      </c>
      <c r="R22" s="72"/>
      <c r="S22" s="57">
        <v>0</v>
      </c>
    </row>
    <row r="23" spans="1:19" s="6" customFormat="1" ht="13.5" customHeight="1">
      <c r="A23" s="46" t="s">
        <v>8</v>
      </c>
      <c r="B23" s="45"/>
      <c r="C23" s="9">
        <v>700011.09</v>
      </c>
      <c r="D23" s="9"/>
      <c r="E23" s="9">
        <v>8454191.08</v>
      </c>
      <c r="F23" s="9"/>
      <c r="G23" s="9">
        <v>4894695.98</v>
      </c>
      <c r="H23" s="9"/>
      <c r="I23" s="68">
        <f>C23/$K$69</f>
        <v>0.0033488201880507804</v>
      </c>
      <c r="J23" s="67"/>
      <c r="K23" s="9">
        <v>843813.54</v>
      </c>
      <c r="L23" s="9"/>
      <c r="M23" s="9">
        <v>9440371.1</v>
      </c>
      <c r="N23" s="9"/>
      <c r="O23" s="9">
        <v>5820376</v>
      </c>
      <c r="P23" s="9"/>
      <c r="Q23" s="68">
        <f>K23/$K$69</f>
        <v>0.004036764357122678</v>
      </c>
      <c r="R23" s="72"/>
      <c r="S23" s="57">
        <f aca="true" t="shared" si="0" ref="S23:S29">(K23-C23)/K23</f>
        <v>0.17041969959382267</v>
      </c>
    </row>
    <row r="24" spans="1:19" s="6" customFormat="1" ht="13.5" customHeight="1">
      <c r="A24" s="44" t="s">
        <v>10</v>
      </c>
      <c r="B24" s="45"/>
      <c r="C24" s="9">
        <v>2317651.61</v>
      </c>
      <c r="D24" s="9"/>
      <c r="E24" s="9">
        <v>11539593.49</v>
      </c>
      <c r="F24" s="9"/>
      <c r="G24" s="9">
        <v>13695524.75</v>
      </c>
      <c r="H24" s="9"/>
      <c r="I24" s="68">
        <f>C24/$K$69</f>
        <v>0.011087536485223962</v>
      </c>
      <c r="J24" s="67"/>
      <c r="K24" s="9">
        <v>4218963.85</v>
      </c>
      <c r="L24" s="9"/>
      <c r="M24" s="9">
        <v>14241009.73</v>
      </c>
      <c r="N24" s="9"/>
      <c r="O24" s="9">
        <v>14886047</v>
      </c>
      <c r="P24" s="9"/>
      <c r="Q24" s="68">
        <f>K24/$K$69</f>
        <v>0.020183324972089293</v>
      </c>
      <c r="R24" s="72"/>
      <c r="S24" s="57">
        <f t="shared" si="0"/>
        <v>0.45065857580173385</v>
      </c>
    </row>
    <row r="25" spans="1:19" s="6" customFormat="1" ht="13.5" customHeight="1">
      <c r="A25" s="46" t="s">
        <v>9</v>
      </c>
      <c r="B25" s="45"/>
      <c r="C25" s="9">
        <v>1360511.05</v>
      </c>
      <c r="D25" s="9"/>
      <c r="E25" s="9">
        <f>8035140+C25</f>
        <v>9395651.05</v>
      </c>
      <c r="F25" s="9"/>
      <c r="G25" s="9">
        <v>4575430.4</v>
      </c>
      <c r="H25" s="9"/>
      <c r="I25" s="68">
        <f>C25/$K$69</f>
        <v>0.006508620985284912</v>
      </c>
      <c r="J25" s="67"/>
      <c r="K25" s="9">
        <v>890365.89</v>
      </c>
      <c r="L25" s="9"/>
      <c r="M25" s="9">
        <f>8995748+K25</f>
        <v>9886113.89</v>
      </c>
      <c r="N25" s="9"/>
      <c r="O25" s="9">
        <v>7235662</v>
      </c>
      <c r="P25" s="9"/>
      <c r="Q25" s="68">
        <f>K25/$K$69</f>
        <v>0.004259468613824105</v>
      </c>
      <c r="R25" s="72"/>
      <c r="S25" s="57">
        <f t="shared" si="0"/>
        <v>-0.5280359066765238</v>
      </c>
    </row>
    <row r="26" spans="1:19" s="6" customFormat="1" ht="13.5" customHeight="1">
      <c r="A26" s="47" t="s">
        <v>22</v>
      </c>
      <c r="B26" s="45"/>
      <c r="C26" s="9">
        <v>1353991.02</v>
      </c>
      <c r="D26" s="9"/>
      <c r="E26" s="9">
        <v>8984011.33</v>
      </c>
      <c r="F26" s="9"/>
      <c r="G26" s="9">
        <v>6323275.53</v>
      </c>
      <c r="H26" s="9"/>
      <c r="I26" s="68">
        <f>C26/$K$69</f>
        <v>0.006477429467889528</v>
      </c>
      <c r="J26" s="67"/>
      <c r="K26" s="9">
        <v>1365250.01</v>
      </c>
      <c r="L26" s="9"/>
      <c r="M26" s="9">
        <v>8969821.85</v>
      </c>
      <c r="N26" s="9"/>
      <c r="O26" s="9">
        <v>9566306</v>
      </c>
      <c r="P26" s="9"/>
      <c r="Q26" s="68">
        <f>K26/$K$69</f>
        <v>0.006531291947424048</v>
      </c>
      <c r="R26" s="72"/>
      <c r="S26" s="57">
        <f t="shared" si="0"/>
        <v>0.0082468338527974</v>
      </c>
    </row>
    <row r="27" spans="1:19" s="6" customFormat="1" ht="13.5" customHeight="1">
      <c r="A27" s="44" t="s">
        <v>25</v>
      </c>
      <c r="B27" s="45"/>
      <c r="C27" s="9">
        <v>30389</v>
      </c>
      <c r="D27" s="9"/>
      <c r="E27" s="9">
        <v>84014</v>
      </c>
      <c r="F27" s="9"/>
      <c r="G27" s="9">
        <v>0</v>
      </c>
      <c r="H27" s="9"/>
      <c r="I27" s="68">
        <f>C27/$K$69</f>
        <v>0.00014537954919353516</v>
      </c>
      <c r="J27" s="67"/>
      <c r="K27" s="9">
        <v>0</v>
      </c>
      <c r="L27" s="9"/>
      <c r="M27" s="9">
        <v>15135</v>
      </c>
      <c r="N27" s="9"/>
      <c r="O27" s="9">
        <v>150780</v>
      </c>
      <c r="P27" s="9"/>
      <c r="Q27" s="68">
        <f>K27/$K$69</f>
        <v>0</v>
      </c>
      <c r="R27" s="72"/>
      <c r="S27" s="57">
        <v>0</v>
      </c>
    </row>
    <row r="28" spans="1:19" ht="13.5" customHeight="1">
      <c r="A28" s="44" t="s">
        <v>48</v>
      </c>
      <c r="B28" s="45"/>
      <c r="C28" s="9">
        <v>0</v>
      </c>
      <c r="D28" s="9"/>
      <c r="E28" s="9">
        <v>0</v>
      </c>
      <c r="F28" s="9"/>
      <c r="G28" s="9">
        <v>0</v>
      </c>
      <c r="H28" s="9"/>
      <c r="I28" s="69">
        <f>C28/$C$69</f>
        <v>0</v>
      </c>
      <c r="J28" s="67"/>
      <c r="K28" s="9">
        <v>0</v>
      </c>
      <c r="L28" s="9"/>
      <c r="M28" s="9">
        <v>0</v>
      </c>
      <c r="N28" s="9"/>
      <c r="O28" s="9">
        <v>66490</v>
      </c>
      <c r="P28" s="9"/>
      <c r="Q28" s="68">
        <f>K28/$K$69</f>
        <v>0</v>
      </c>
      <c r="R28" s="72"/>
      <c r="S28" s="57">
        <v>0</v>
      </c>
    </row>
    <row r="29" spans="1:19" s="6" customFormat="1" ht="13.5" customHeight="1">
      <c r="A29" s="44"/>
      <c r="B29" s="45"/>
      <c r="C29" s="102">
        <f>SUM(C22:C28)</f>
        <v>5762553.77</v>
      </c>
      <c r="D29" s="9"/>
      <c r="E29" s="102">
        <f>SUM(E22:E28)</f>
        <v>43527360.599999994</v>
      </c>
      <c r="F29" s="9"/>
      <c r="G29" s="102">
        <f>SUM(G22:G28)</f>
        <v>35072032.95</v>
      </c>
      <c r="H29" s="9"/>
      <c r="I29" s="103">
        <f>SUM(I22:I28)</f>
        <v>0.02756778667564272</v>
      </c>
      <c r="J29" s="67"/>
      <c r="K29" s="102">
        <f>SUM(K22:K28)</f>
        <v>7318393.289999999</v>
      </c>
      <c r="L29" s="9"/>
      <c r="M29" s="102">
        <f>SUM(M22:M28)</f>
        <v>42552451.57</v>
      </c>
      <c r="N29" s="9"/>
      <c r="O29" s="102">
        <f>SUM(O22:O28)</f>
        <v>43823560</v>
      </c>
      <c r="P29" s="9"/>
      <c r="Q29" s="103">
        <f>SUM(Q22:Q28)</f>
        <v>0.035010849890460126</v>
      </c>
      <c r="R29" s="72"/>
      <c r="S29" s="104">
        <f t="shared" si="0"/>
        <v>0.2125930458159348</v>
      </c>
    </row>
    <row r="30" spans="1:19" s="6" customFormat="1" ht="13.5" customHeight="1">
      <c r="A30" s="44"/>
      <c r="B30" s="45"/>
      <c r="C30" s="9"/>
      <c r="D30" s="9"/>
      <c r="E30" s="9"/>
      <c r="F30" s="9"/>
      <c r="G30" s="9"/>
      <c r="H30" s="9"/>
      <c r="I30" s="57"/>
      <c r="J30" s="67"/>
      <c r="Q30" s="65"/>
      <c r="R30" s="72"/>
      <c r="S30" s="57"/>
    </row>
    <row r="31" spans="1:19" ht="13.5" customHeight="1">
      <c r="A31" s="42" t="s">
        <v>27</v>
      </c>
      <c r="B31" s="45"/>
      <c r="C31" s="9"/>
      <c r="D31" s="9"/>
      <c r="E31" s="9"/>
      <c r="F31" s="9"/>
      <c r="G31" s="9"/>
      <c r="H31" s="9"/>
      <c r="I31" s="57"/>
      <c r="J31" s="67"/>
      <c r="K31" s="6"/>
      <c r="L31" s="6"/>
      <c r="M31" s="6"/>
      <c r="N31" s="6"/>
      <c r="O31" s="6"/>
      <c r="P31" s="6"/>
      <c r="Q31" s="65"/>
      <c r="R31" s="72"/>
      <c r="S31" s="57"/>
    </row>
    <row r="32" spans="1:19" ht="13.5" customHeight="1">
      <c r="A32" s="44" t="s">
        <v>28</v>
      </c>
      <c r="B32" s="45"/>
      <c r="C32" s="9">
        <v>1427096.01</v>
      </c>
      <c r="D32" s="9"/>
      <c r="E32" s="9">
        <v>5252154.92</v>
      </c>
      <c r="F32" s="9"/>
      <c r="G32" s="9">
        <v>3879125.05</v>
      </c>
      <c r="H32" s="9"/>
      <c r="I32" s="68">
        <f>C32/$C$69</f>
        <v>0.007169658889374482</v>
      </c>
      <c r="J32" s="67"/>
      <c r="K32" s="9">
        <v>1855908</v>
      </c>
      <c r="L32" s="9"/>
      <c r="M32" s="9">
        <v>5524318.84</v>
      </c>
      <c r="N32" s="9"/>
      <c r="O32" s="9">
        <v>3841139</v>
      </c>
      <c r="P32" s="9"/>
      <c r="Q32" s="68">
        <f>K32/$K$69</f>
        <v>0.008878576734498518</v>
      </c>
      <c r="R32" s="72"/>
      <c r="S32" s="57">
        <f>(K32-C32)/K32</f>
        <v>0.23105239591617688</v>
      </c>
    </row>
    <row r="33" spans="1:19" ht="13.5" customHeight="1">
      <c r="A33" s="44" t="s">
        <v>11</v>
      </c>
      <c r="B33" s="45"/>
      <c r="C33" s="9">
        <v>1535498.93</v>
      </c>
      <c r="D33" s="9"/>
      <c r="E33" s="9">
        <v>5695388.07</v>
      </c>
      <c r="F33" s="9"/>
      <c r="G33" s="9">
        <v>11776.1</v>
      </c>
      <c r="H33" s="9"/>
      <c r="I33" s="68">
        <f>C33/$C$69</f>
        <v>0.007714269730947888</v>
      </c>
      <c r="J33" s="67"/>
      <c r="K33" s="9">
        <v>1977.59</v>
      </c>
      <c r="L33" s="9"/>
      <c r="M33" s="9">
        <v>51446.77</v>
      </c>
      <c r="N33" s="9"/>
      <c r="O33" s="9">
        <v>4278110</v>
      </c>
      <c r="P33" s="9"/>
      <c r="Q33" s="68">
        <f>K33/$K$69</f>
        <v>9.46069770935678E-06</v>
      </c>
      <c r="R33" s="72"/>
      <c r="S33" s="57">
        <f>(K33-C33)/K33</f>
        <v>-775.4495825727274</v>
      </c>
    </row>
    <row r="34" spans="1:19" ht="13.5" customHeight="1">
      <c r="A34" s="44" t="s">
        <v>12</v>
      </c>
      <c r="B34" s="45"/>
      <c r="C34" s="9">
        <v>7779549.55</v>
      </c>
      <c r="D34" s="9"/>
      <c r="E34" s="9">
        <v>27428785.23</v>
      </c>
      <c r="F34" s="9"/>
      <c r="G34" s="9">
        <v>6328062.6</v>
      </c>
      <c r="H34" s="9"/>
      <c r="I34" s="68">
        <f>C34/$C$69</f>
        <v>0.039084067361723436</v>
      </c>
      <c r="J34" s="67"/>
      <c r="K34" s="9">
        <v>9355310.52</v>
      </c>
      <c r="L34" s="9"/>
      <c r="M34" s="9">
        <v>42774701.95</v>
      </c>
      <c r="N34" s="9"/>
      <c r="O34" s="9">
        <v>12016785</v>
      </c>
      <c r="P34" s="9"/>
      <c r="Q34" s="68">
        <f>K34/$K$69</f>
        <v>0.04475536628263967</v>
      </c>
      <c r="R34" s="72"/>
      <c r="S34" s="57">
        <f>(K34-C34)/K34</f>
        <v>0.1684349190367654</v>
      </c>
    </row>
    <row r="35" spans="1:19" ht="13.5" customHeight="1">
      <c r="A35" s="44" t="s">
        <v>13</v>
      </c>
      <c r="B35" s="45"/>
      <c r="C35" s="10">
        <v>1310179.96</v>
      </c>
      <c r="D35" s="9"/>
      <c r="E35" s="10">
        <v>4002564.35</v>
      </c>
      <c r="F35" s="9"/>
      <c r="G35" s="10">
        <v>2818474.45</v>
      </c>
      <c r="H35" s="9"/>
      <c r="I35" s="69">
        <f>C35/$C$69</f>
        <v>0.006582278508994151</v>
      </c>
      <c r="J35" s="67"/>
      <c r="K35" s="10">
        <v>440913.92</v>
      </c>
      <c r="L35" s="9"/>
      <c r="M35" s="10">
        <v>2381917.02</v>
      </c>
      <c r="N35" s="9"/>
      <c r="O35" s="10">
        <v>2206999</v>
      </c>
      <c r="P35" s="9"/>
      <c r="Q35" s="69">
        <f>K35/$K$69</f>
        <v>0.002109311491748805</v>
      </c>
      <c r="R35" s="72"/>
      <c r="S35" s="58">
        <f>(K35-C35)/K35</f>
        <v>-1.9715096316305916</v>
      </c>
    </row>
    <row r="36" spans="1:19" s="6" customFormat="1" ht="13.5" customHeight="1">
      <c r="A36" s="46"/>
      <c r="B36" s="45"/>
      <c r="C36" s="9">
        <f>SUM(C32:C35)</f>
        <v>12052324.45</v>
      </c>
      <c r="D36" s="9"/>
      <c r="E36" s="9">
        <f>SUM(E32:E35)</f>
        <v>42378892.57</v>
      </c>
      <c r="F36" s="9"/>
      <c r="G36" s="9">
        <f>SUM(G32:G35)</f>
        <v>13037438.2</v>
      </c>
      <c r="H36" s="9"/>
      <c r="I36" s="68">
        <f>SUM(I32:I35)</f>
        <v>0.06055027449103996</v>
      </c>
      <c r="J36" s="67"/>
      <c r="K36" s="9">
        <f>SUM(K32:L35)</f>
        <v>11654110.03</v>
      </c>
      <c r="L36" s="9"/>
      <c r="M36" s="9">
        <f>SUM(M32:M35)</f>
        <v>50732384.580000006</v>
      </c>
      <c r="N36" s="9"/>
      <c r="O36" s="9">
        <f>SUM(O32:O35)</f>
        <v>22343033</v>
      </c>
      <c r="P36" s="9"/>
      <c r="Q36" s="68">
        <f>SUM(Q32:Q35)</f>
        <v>0.05575271520659635</v>
      </c>
      <c r="R36" s="72"/>
      <c r="S36" s="57">
        <f>(K36-C36)/K36</f>
        <v>-0.03416944056430879</v>
      </c>
    </row>
    <row r="37" spans="1:19" ht="13.5" customHeight="1">
      <c r="A37" s="39"/>
      <c r="B37" s="40"/>
      <c r="C37" s="12"/>
      <c r="D37" s="12"/>
      <c r="E37" s="12"/>
      <c r="F37" s="12"/>
      <c r="G37" s="12"/>
      <c r="H37" s="12"/>
      <c r="I37" s="55"/>
      <c r="J37" s="67"/>
      <c r="K37" s="6"/>
      <c r="L37" s="6"/>
      <c r="M37" s="6"/>
      <c r="N37" s="6"/>
      <c r="O37" s="6"/>
      <c r="P37" s="6"/>
      <c r="Q37" s="65"/>
      <c r="R37" s="72"/>
      <c r="S37" s="55"/>
    </row>
    <row r="38" spans="1:19" ht="13.5" customHeight="1">
      <c r="A38" s="42" t="s">
        <v>29</v>
      </c>
      <c r="B38" s="45"/>
      <c r="C38" s="9"/>
      <c r="D38" s="9"/>
      <c r="E38" s="9"/>
      <c r="F38" s="9"/>
      <c r="G38" s="9"/>
      <c r="H38" s="9"/>
      <c r="I38" s="57"/>
      <c r="J38" s="67"/>
      <c r="K38" s="6"/>
      <c r="L38" s="6"/>
      <c r="M38" s="6"/>
      <c r="N38" s="6"/>
      <c r="O38" s="6"/>
      <c r="P38" s="6"/>
      <c r="Q38" s="65"/>
      <c r="R38" s="72"/>
      <c r="S38" s="57"/>
    </row>
    <row r="39" spans="1:19" ht="13.5" customHeight="1">
      <c r="A39" s="44" t="s">
        <v>24</v>
      </c>
      <c r="B39" s="45"/>
      <c r="C39" s="9">
        <v>2677601.14</v>
      </c>
      <c r="D39" s="9"/>
      <c r="E39" s="9">
        <f>10497094+C39</f>
        <v>13174695.14</v>
      </c>
      <c r="F39" s="9"/>
      <c r="G39" s="9">
        <v>14828749.17</v>
      </c>
      <c r="H39" s="9"/>
      <c r="I39" s="68">
        <f>C39/$C$69</f>
        <v>0.013452134040792565</v>
      </c>
      <c r="J39" s="67"/>
      <c r="K39" s="9">
        <v>3644058.57</v>
      </c>
      <c r="L39" s="9"/>
      <c r="M39" s="9">
        <f>10787571+K39</f>
        <v>14431629.57</v>
      </c>
      <c r="N39" s="9"/>
      <c r="O39" s="9">
        <v>13699026</v>
      </c>
      <c r="P39" s="9"/>
      <c r="Q39" s="68">
        <f>K39/$K$69</f>
        <v>0.01743300510518406</v>
      </c>
      <c r="R39" s="72"/>
      <c r="S39" s="57">
        <f>(K39-C39)/K39</f>
        <v>0.26521457090630673</v>
      </c>
    </row>
    <row r="40" spans="1:19" ht="13.5" customHeight="1">
      <c r="A40" s="44" t="s">
        <v>14</v>
      </c>
      <c r="B40" s="45"/>
      <c r="C40" s="9">
        <v>98062.08</v>
      </c>
      <c r="D40" s="9"/>
      <c r="E40" s="9">
        <v>1598910.36</v>
      </c>
      <c r="F40" s="9"/>
      <c r="G40" s="9">
        <v>0</v>
      </c>
      <c r="H40" s="9"/>
      <c r="I40" s="68">
        <f>C40/$C$69</f>
        <v>0.0004926589792529456</v>
      </c>
      <c r="J40" s="67"/>
      <c r="K40" s="9">
        <v>25035</v>
      </c>
      <c r="L40" s="9"/>
      <c r="M40" s="9">
        <v>122345</v>
      </c>
      <c r="N40" s="9"/>
      <c r="O40" s="9">
        <v>0</v>
      </c>
      <c r="P40" s="9"/>
      <c r="Q40" s="68">
        <f>K40/$K$69</f>
        <v>0.000119766264571396</v>
      </c>
      <c r="R40" s="72"/>
      <c r="S40" s="57">
        <f>(K40-C40)/K40</f>
        <v>-2.916999400838826</v>
      </c>
    </row>
    <row r="41" spans="1:19" ht="13.5" customHeight="1">
      <c r="A41" s="44" t="s">
        <v>15</v>
      </c>
      <c r="B41" s="45"/>
      <c r="C41" s="9">
        <v>1139699.18</v>
      </c>
      <c r="D41" s="9"/>
      <c r="E41" s="9">
        <v>7484509.81</v>
      </c>
      <c r="F41" s="9"/>
      <c r="G41" s="9">
        <v>5437219.09</v>
      </c>
      <c r="H41" s="9"/>
      <c r="I41" s="69">
        <f>C41/$C$69</f>
        <v>0.00572579160746151</v>
      </c>
      <c r="J41" s="67"/>
      <c r="K41" s="9">
        <v>795207.74</v>
      </c>
      <c r="L41" s="9"/>
      <c r="M41" s="9">
        <v>4587800.7</v>
      </c>
      <c r="N41" s="9"/>
      <c r="O41" s="9">
        <v>4303765</v>
      </c>
      <c r="P41" s="9"/>
      <c r="Q41" s="68">
        <f>K41/$K$69</f>
        <v>0.003804236492033628</v>
      </c>
      <c r="R41" s="72"/>
      <c r="S41" s="57">
        <f>(K41-C41)/K41</f>
        <v>-0.433209364888727</v>
      </c>
    </row>
    <row r="42" spans="1:19" ht="13.5" customHeight="1">
      <c r="A42" s="44"/>
      <c r="B42" s="45"/>
      <c r="C42" s="101">
        <f>SUM(C39:C41)</f>
        <v>3915362.4000000004</v>
      </c>
      <c r="D42" s="9"/>
      <c r="E42" s="102">
        <f>SUM(E39:E41)</f>
        <v>22258115.31</v>
      </c>
      <c r="F42" s="9"/>
      <c r="G42" s="102">
        <f>SUM(G39:G41)</f>
        <v>20265968.259999998</v>
      </c>
      <c r="H42" s="9"/>
      <c r="I42" s="103">
        <f>SUM(I39:I41)</f>
        <v>0.01967058462750702</v>
      </c>
      <c r="J42" s="67"/>
      <c r="K42" s="102">
        <f>SUM(K39:K41)</f>
        <v>4464301.31</v>
      </c>
      <c r="L42" s="9"/>
      <c r="M42" s="102">
        <f>SUM(M39:M41)</f>
        <v>19141775.27</v>
      </c>
      <c r="N42" s="9"/>
      <c r="O42" s="102">
        <f>SUM(O39:O41)</f>
        <v>18002791</v>
      </c>
      <c r="P42" s="9"/>
      <c r="Q42" s="103">
        <f>SUM(Q39:Q41)</f>
        <v>0.021357007861789085</v>
      </c>
      <c r="R42" s="72"/>
      <c r="S42" s="104">
        <f>(K42-C42)/K42</f>
        <v>0.12296188628002783</v>
      </c>
    </row>
    <row r="43" spans="1:19" ht="13.5" customHeight="1" thickBot="1">
      <c r="A43" s="105"/>
      <c r="B43" s="106"/>
      <c r="C43" s="9"/>
      <c r="D43" s="9"/>
      <c r="E43" s="9"/>
      <c r="F43" s="9"/>
      <c r="G43" s="9"/>
      <c r="H43" s="9"/>
      <c r="I43" s="57"/>
      <c r="J43" s="67"/>
      <c r="K43" s="6"/>
      <c r="L43" s="6"/>
      <c r="M43" s="6"/>
      <c r="N43" s="6"/>
      <c r="O43" s="6"/>
      <c r="P43" s="6"/>
      <c r="Q43" s="65"/>
      <c r="R43" s="72"/>
      <c r="S43" s="57"/>
    </row>
    <row r="44" spans="1:19" s="1" customFormat="1" ht="13.5" customHeight="1" thickBot="1">
      <c r="A44" s="80" t="s">
        <v>19</v>
      </c>
      <c r="B44" s="28"/>
      <c r="C44" s="29">
        <f>C19+C29+C36+C42</f>
        <v>98570926.22000001</v>
      </c>
      <c r="D44" s="30"/>
      <c r="E44" s="30">
        <f>E19+E29+E36+E42</f>
        <v>869544352.83</v>
      </c>
      <c r="F44" s="30"/>
      <c r="G44" s="30">
        <f>G19+G29+G36+G42</f>
        <v>725489237.7200001</v>
      </c>
      <c r="H44" s="30"/>
      <c r="I44" s="73">
        <f>I19+I29+I36+I42</f>
        <v>0.49383240228795894</v>
      </c>
      <c r="J44" s="32"/>
      <c r="K44" s="30">
        <f>K19+K29+K36+K42</f>
        <v>90780564.62</v>
      </c>
      <c r="L44" s="30"/>
      <c r="M44" s="30">
        <f>M19+M29+M36+M42</f>
        <v>906655612.5400001</v>
      </c>
      <c r="N44" s="30"/>
      <c r="O44" s="30">
        <f>O19+O29+O36+O42</f>
        <v>801882653.73</v>
      </c>
      <c r="P44" s="30"/>
      <c r="Q44" s="73">
        <f>Q19+Q29+Q36+Q42</f>
        <v>0.4342899588663723</v>
      </c>
      <c r="R44" s="33"/>
      <c r="S44" s="31">
        <f>(K44-C44)/K44</f>
        <v>-0.08581530234593521</v>
      </c>
    </row>
    <row r="45" spans="1:19" s="6" customFormat="1" ht="13.5" customHeight="1" thickBot="1">
      <c r="A45" s="46"/>
      <c r="B45" s="45"/>
      <c r="C45" s="56"/>
      <c r="D45" s="9"/>
      <c r="E45" s="9"/>
      <c r="F45" s="9"/>
      <c r="G45" s="9"/>
      <c r="H45" s="9"/>
      <c r="I45" s="57"/>
      <c r="J45" s="67"/>
      <c r="Q45" s="65"/>
      <c r="R45" s="72"/>
      <c r="S45" s="57"/>
    </row>
    <row r="46" spans="1:19" s="6" customFormat="1" ht="36" customHeight="1" thickBot="1">
      <c r="A46" s="89" t="s">
        <v>31</v>
      </c>
      <c r="B46" s="90"/>
      <c r="C46" s="91"/>
      <c r="D46" s="92"/>
      <c r="E46" s="92"/>
      <c r="F46" s="92"/>
      <c r="G46" s="92"/>
      <c r="H46" s="92"/>
      <c r="I46" s="93"/>
      <c r="J46" s="94"/>
      <c r="K46" s="92"/>
      <c r="L46" s="92"/>
      <c r="M46" s="92"/>
      <c r="N46" s="92"/>
      <c r="O46" s="92"/>
      <c r="P46" s="92"/>
      <c r="Q46" s="93"/>
      <c r="R46" s="95"/>
      <c r="S46" s="93"/>
    </row>
    <row r="47" spans="1:19" s="6" customFormat="1" ht="13.5" customHeight="1">
      <c r="A47" s="46"/>
      <c r="B47" s="45"/>
      <c r="C47" s="56"/>
      <c r="D47" s="9"/>
      <c r="E47" s="9"/>
      <c r="F47" s="9"/>
      <c r="G47" s="9"/>
      <c r="H47" s="9"/>
      <c r="I47" s="57"/>
      <c r="J47" s="67"/>
      <c r="Q47" s="65"/>
      <c r="R47" s="72"/>
      <c r="S47" s="57"/>
    </row>
    <row r="48" spans="1:19" ht="13.5" customHeight="1">
      <c r="A48" s="42" t="s">
        <v>16</v>
      </c>
      <c r="B48" s="45"/>
      <c r="C48" s="56"/>
      <c r="D48" s="9"/>
      <c r="E48" s="9"/>
      <c r="F48" s="9"/>
      <c r="G48" s="9"/>
      <c r="H48" s="9"/>
      <c r="I48" s="57"/>
      <c r="J48" s="67"/>
      <c r="K48" s="6"/>
      <c r="L48" s="6"/>
      <c r="M48" s="6"/>
      <c r="N48" s="6"/>
      <c r="O48" s="6"/>
      <c r="P48" s="6"/>
      <c r="Q48" s="65"/>
      <c r="R48" s="72"/>
      <c r="S48" s="57"/>
    </row>
    <row r="49" spans="1:19" ht="13.5" customHeight="1">
      <c r="A49" s="47" t="s">
        <v>34</v>
      </c>
      <c r="B49" s="45"/>
      <c r="C49" s="9">
        <v>59104950.64</v>
      </c>
      <c r="D49" s="9"/>
      <c r="E49" s="9">
        <v>273125006.48</v>
      </c>
      <c r="F49" s="9"/>
      <c r="G49" s="9">
        <v>200408316.2</v>
      </c>
      <c r="H49" s="9"/>
      <c r="I49" s="68">
        <f>C49/$C$69</f>
        <v>0.2969403122093488</v>
      </c>
      <c r="J49" s="67"/>
      <c r="K49" s="9">
        <v>68655601.65</v>
      </c>
      <c r="L49" s="9"/>
      <c r="M49" s="9">
        <v>315282736.5</v>
      </c>
      <c r="N49" s="9"/>
      <c r="O49" s="9">
        <v>276788980</v>
      </c>
      <c r="P49" s="9"/>
      <c r="Q49" s="68">
        <f aca="true" t="shared" si="1" ref="Q49:Q55">K49/$K$69</f>
        <v>0.32844517481614827</v>
      </c>
      <c r="R49" s="72"/>
      <c r="S49" s="57">
        <f aca="true" t="shared" si="2" ref="S49:S56">(K49-C49)/K49</f>
        <v>0.13910956688848716</v>
      </c>
    </row>
    <row r="50" spans="1:19" ht="13.5" customHeight="1">
      <c r="A50" s="47" t="s">
        <v>35</v>
      </c>
      <c r="B50" s="45"/>
      <c r="C50" s="9">
        <v>18391287.19</v>
      </c>
      <c r="D50" s="9"/>
      <c r="E50" s="9">
        <v>108168493.66</v>
      </c>
      <c r="F50" s="9"/>
      <c r="G50" s="9">
        <v>85960507.67</v>
      </c>
      <c r="H50" s="9"/>
      <c r="I50" s="68">
        <f>C50/$C$69</f>
        <v>0.09239690585976941</v>
      </c>
      <c r="J50" s="67"/>
      <c r="K50" s="9">
        <v>19459574.22</v>
      </c>
      <c r="L50" s="9"/>
      <c r="M50" s="9">
        <v>96089705.03</v>
      </c>
      <c r="N50" s="9"/>
      <c r="O50" s="9">
        <v>85240130</v>
      </c>
      <c r="P50" s="9"/>
      <c r="Q50" s="68">
        <f t="shared" si="1"/>
        <v>0.09309368941398989</v>
      </c>
      <c r="R50" s="72"/>
      <c r="S50" s="57">
        <f t="shared" si="2"/>
        <v>0.054897759731147786</v>
      </c>
    </row>
    <row r="51" spans="1:19" ht="13.5" customHeight="1">
      <c r="A51" s="47" t="s">
        <v>36</v>
      </c>
      <c r="B51" s="45"/>
      <c r="C51" s="9">
        <v>3645324.25</v>
      </c>
      <c r="D51" s="9"/>
      <c r="E51" s="9">
        <v>37801582.8</v>
      </c>
      <c r="F51" s="9"/>
      <c r="G51" s="9">
        <v>28593992.45</v>
      </c>
      <c r="H51" s="9"/>
      <c r="I51" s="68">
        <f>C51/$C$69</f>
        <v>0.01831392648464126</v>
      </c>
      <c r="J51" s="67"/>
      <c r="K51" s="9">
        <v>698464.02</v>
      </c>
      <c r="L51" s="9"/>
      <c r="M51" s="9">
        <v>7580951.75</v>
      </c>
      <c r="N51" s="9"/>
      <c r="O51" s="9">
        <v>1319590</v>
      </c>
      <c r="P51" s="9"/>
      <c r="Q51" s="68">
        <f t="shared" si="1"/>
        <v>0.003341419077807902</v>
      </c>
      <c r="R51" s="72"/>
      <c r="S51" s="57">
        <f t="shared" si="2"/>
        <v>-4.219058026782825</v>
      </c>
    </row>
    <row r="52" spans="1:19" ht="13.5" customHeight="1">
      <c r="A52" s="47" t="s">
        <v>23</v>
      </c>
      <c r="B52" s="45"/>
      <c r="C52" s="9">
        <v>2500000</v>
      </c>
      <c r="D52" s="9"/>
      <c r="E52" s="9">
        <v>29312970.25</v>
      </c>
      <c r="F52" s="9"/>
      <c r="G52" s="9">
        <v>12482998.8</v>
      </c>
      <c r="H52" s="9"/>
      <c r="I52" s="68">
        <f>C52/$C$69</f>
        <v>0.012559874807187081</v>
      </c>
      <c r="J52" s="67"/>
      <c r="K52" s="9">
        <v>0</v>
      </c>
      <c r="L52" s="9"/>
      <c r="M52" s="9">
        <v>0</v>
      </c>
      <c r="N52" s="9"/>
      <c r="O52" s="9">
        <v>0</v>
      </c>
      <c r="P52" s="9"/>
      <c r="Q52" s="68">
        <f>K52/$K$69</f>
        <v>0</v>
      </c>
      <c r="R52" s="72"/>
      <c r="S52" s="57">
        <v>0</v>
      </c>
    </row>
    <row r="53" spans="1:19" ht="13.5" customHeight="1">
      <c r="A53" s="47" t="s">
        <v>42</v>
      </c>
      <c r="B53" s="45"/>
      <c r="C53" s="9">
        <v>10421934.28</v>
      </c>
      <c r="D53" s="9"/>
      <c r="E53" s="9">
        <v>53752816.33</v>
      </c>
      <c r="F53" s="9"/>
      <c r="G53" s="9">
        <v>37966715.79</v>
      </c>
      <c r="H53" s="9"/>
      <c r="I53" s="68">
        <f>C53/$C$69</f>
        <v>0.052359275922212574</v>
      </c>
      <c r="J53" s="67"/>
      <c r="K53" s="9">
        <v>16364021.55</v>
      </c>
      <c r="L53" s="9"/>
      <c r="M53" s="9">
        <v>83080890.52</v>
      </c>
      <c r="N53" s="9"/>
      <c r="O53" s="9">
        <v>53803352</v>
      </c>
      <c r="P53" s="9"/>
      <c r="Q53" s="68">
        <f t="shared" si="1"/>
        <v>0.07828471078127924</v>
      </c>
      <c r="R53" s="72"/>
      <c r="S53" s="57">
        <f t="shared" si="2"/>
        <v>0.36311900787004286</v>
      </c>
    </row>
    <row r="54" spans="1:19" ht="13.5" customHeight="1">
      <c r="A54" s="47" t="s">
        <v>37</v>
      </c>
      <c r="B54" s="45"/>
      <c r="C54" s="9">
        <v>566150.53</v>
      </c>
      <c r="D54" s="9">
        <v>9485.48</v>
      </c>
      <c r="E54" s="9">
        <v>2805766.89</v>
      </c>
      <c r="F54" s="9"/>
      <c r="G54" s="9">
        <v>2653861.05</v>
      </c>
      <c r="H54" s="9"/>
      <c r="I54" s="68">
        <f>C54/$K$69</f>
        <v>0.0027084375539531084</v>
      </c>
      <c r="J54" s="66"/>
      <c r="K54" s="9">
        <v>557969.48</v>
      </c>
      <c r="L54" s="9">
        <v>9485.48</v>
      </c>
      <c r="M54" s="9">
        <v>2822542.41</v>
      </c>
      <c r="N54" s="9"/>
      <c r="O54" s="9">
        <v>2698040</v>
      </c>
      <c r="P54" s="9"/>
      <c r="Q54" s="68">
        <f t="shared" si="1"/>
        <v>0.002669299794864959</v>
      </c>
      <c r="R54" s="72"/>
      <c r="S54" s="57">
        <f t="shared" si="2"/>
        <v>-0.014662181881345996</v>
      </c>
    </row>
    <row r="55" spans="1:19" ht="13.5" customHeight="1">
      <c r="A55" s="47" t="s">
        <v>38</v>
      </c>
      <c r="B55" s="45"/>
      <c r="C55" s="10">
        <v>5822872.2</v>
      </c>
      <c r="D55" s="9"/>
      <c r="E55" s="10">
        <v>28777245.14</v>
      </c>
      <c r="F55" s="9"/>
      <c r="G55" s="10">
        <v>29282593.69</v>
      </c>
      <c r="H55" s="9"/>
      <c r="I55" s="69">
        <f>C55/$C$69</f>
        <v>0.029253818340100008</v>
      </c>
      <c r="J55" s="66"/>
      <c r="K55" s="10">
        <v>12454288.98</v>
      </c>
      <c r="L55" s="9"/>
      <c r="M55" s="10">
        <v>31135722.15</v>
      </c>
      <c r="N55" s="9"/>
      <c r="O55" s="10">
        <v>28705760</v>
      </c>
      <c r="P55" s="9"/>
      <c r="Q55" s="69">
        <f t="shared" si="1"/>
        <v>0.05958073373386465</v>
      </c>
      <c r="R55" s="72"/>
      <c r="S55" s="58">
        <f t="shared" si="2"/>
        <v>0.53246048735895</v>
      </c>
    </row>
    <row r="56" spans="1:19" ht="13.5" customHeight="1">
      <c r="A56" s="47"/>
      <c r="B56" s="45"/>
      <c r="C56" s="9">
        <f>SUM(C49:C55)</f>
        <v>100452519.09</v>
      </c>
      <c r="D56" s="9"/>
      <c r="E56" s="9">
        <f>SUM(E49:E55)</f>
        <v>533743881.54999995</v>
      </c>
      <c r="F56" s="9"/>
      <c r="G56" s="9">
        <f>SUM(G49:G55)</f>
        <v>397348985.65000004</v>
      </c>
      <c r="H56" s="9"/>
      <c r="I56" s="68">
        <f>SUM(I49:I55)</f>
        <v>0.5045325511772122</v>
      </c>
      <c r="J56" s="67"/>
      <c r="K56" s="9">
        <f>SUM(K49:K55)</f>
        <v>118189919.9</v>
      </c>
      <c r="L56" s="9"/>
      <c r="M56" s="9">
        <f>SUM(M49:M55)</f>
        <v>535992548.35999995</v>
      </c>
      <c r="N56" s="9"/>
      <c r="O56" s="9">
        <f>SUM(O49:O55)</f>
        <v>448555852</v>
      </c>
      <c r="P56" s="9"/>
      <c r="Q56" s="68">
        <f>SUM(Q49:Q55)</f>
        <v>0.5654150276179549</v>
      </c>
      <c r="R56" s="72"/>
      <c r="S56" s="57">
        <f t="shared" si="2"/>
        <v>0.15007541104188532</v>
      </c>
    </row>
    <row r="57" spans="1:19" ht="13.5" customHeight="1" thickBot="1">
      <c r="A57" s="39"/>
      <c r="B57" s="40"/>
      <c r="C57" s="39"/>
      <c r="D57" s="12"/>
      <c r="E57" s="12"/>
      <c r="F57" s="12"/>
      <c r="G57" s="12"/>
      <c r="H57" s="12"/>
      <c r="I57" s="55"/>
      <c r="J57" s="67"/>
      <c r="K57" s="6"/>
      <c r="L57" s="6"/>
      <c r="M57" s="6"/>
      <c r="N57" s="6"/>
      <c r="O57" s="6"/>
      <c r="P57" s="6"/>
      <c r="Q57" s="65"/>
      <c r="R57" s="72"/>
      <c r="S57" s="55"/>
    </row>
    <row r="58" spans="1:19" s="6" customFormat="1" ht="34.5" customHeight="1" thickBot="1">
      <c r="A58" s="107" t="s">
        <v>33</v>
      </c>
      <c r="B58" s="108"/>
      <c r="C58" s="30">
        <f>C56</f>
        <v>100452519.09</v>
      </c>
      <c r="D58" s="30"/>
      <c r="E58" s="30">
        <f>E56</f>
        <v>533743881.54999995</v>
      </c>
      <c r="F58" s="30"/>
      <c r="G58" s="30">
        <f>G56</f>
        <v>397348985.65000004</v>
      </c>
      <c r="H58" s="30"/>
      <c r="I58" s="73">
        <f>I56</f>
        <v>0.5045325511772122</v>
      </c>
      <c r="J58" s="33"/>
      <c r="K58" s="30">
        <f>K56</f>
        <v>118189919.9</v>
      </c>
      <c r="L58" s="30"/>
      <c r="M58" s="30">
        <f>M56</f>
        <v>535992548.35999995</v>
      </c>
      <c r="N58" s="30"/>
      <c r="O58" s="30">
        <f>O56</f>
        <v>448555852</v>
      </c>
      <c r="P58" s="30"/>
      <c r="Q58" s="73">
        <f>Q56</f>
        <v>0.5654150276179549</v>
      </c>
      <c r="R58" s="33"/>
      <c r="S58" s="31">
        <f>(K58-C58)/K58</f>
        <v>0.15007541104188532</v>
      </c>
    </row>
    <row r="59" spans="1:19" s="6" customFormat="1" ht="13.5" customHeight="1" thickBot="1">
      <c r="A59" s="47"/>
      <c r="B59" s="45"/>
      <c r="C59" s="56"/>
      <c r="D59" s="9"/>
      <c r="E59" s="9"/>
      <c r="F59" s="9"/>
      <c r="G59" s="9"/>
      <c r="H59" s="9"/>
      <c r="I59" s="57"/>
      <c r="J59" s="66"/>
      <c r="Q59" s="65"/>
      <c r="R59" s="72"/>
      <c r="S59" s="57"/>
    </row>
    <row r="60" spans="1:19" s="6" customFormat="1" ht="13.5" customHeight="1" thickBot="1">
      <c r="A60" s="96" t="s">
        <v>39</v>
      </c>
      <c r="B60" s="97"/>
      <c r="C60" s="91"/>
      <c r="D60" s="92"/>
      <c r="E60" s="92"/>
      <c r="F60" s="92"/>
      <c r="G60" s="92"/>
      <c r="H60" s="92"/>
      <c r="I60" s="93"/>
      <c r="J60" s="95"/>
      <c r="K60" s="90"/>
      <c r="L60" s="90"/>
      <c r="M60" s="90"/>
      <c r="N60" s="90"/>
      <c r="O60" s="90"/>
      <c r="P60" s="90"/>
      <c r="Q60" s="98"/>
      <c r="R60" s="95"/>
      <c r="S60" s="93"/>
    </row>
    <row r="61" spans="1:19" s="6" customFormat="1" ht="13.5" customHeight="1">
      <c r="A61" s="48"/>
      <c r="B61" s="49"/>
      <c r="C61" s="59"/>
      <c r="D61" s="13"/>
      <c r="E61" s="13"/>
      <c r="F61" s="13"/>
      <c r="G61" s="13"/>
      <c r="H61" s="13"/>
      <c r="I61" s="60"/>
      <c r="J61" s="66"/>
      <c r="K61" s="1"/>
      <c r="L61" s="1"/>
      <c r="M61" s="1"/>
      <c r="N61" s="1"/>
      <c r="O61" s="1"/>
      <c r="P61" s="1"/>
      <c r="Q61" s="70"/>
      <c r="R61" s="66"/>
      <c r="S61" s="60"/>
    </row>
    <row r="62" spans="1:19" s="6" customFormat="1" ht="13.5" customHeight="1">
      <c r="A62" s="42" t="s">
        <v>40</v>
      </c>
      <c r="B62" s="45"/>
      <c r="C62" s="56"/>
      <c r="D62" s="9"/>
      <c r="E62" s="9"/>
      <c r="F62" s="9"/>
      <c r="G62" s="9"/>
      <c r="H62" s="9"/>
      <c r="I62" s="57"/>
      <c r="J62" s="66"/>
      <c r="K62" s="1"/>
      <c r="L62" s="1"/>
      <c r="M62" s="1"/>
      <c r="N62" s="1"/>
      <c r="O62" s="1"/>
      <c r="P62" s="1"/>
      <c r="Q62" s="70"/>
      <c r="R62" s="66"/>
      <c r="S62" s="57"/>
    </row>
    <row r="63" spans="1:19" s="6" customFormat="1" ht="13.5" customHeight="1">
      <c r="A63" s="47" t="s">
        <v>20</v>
      </c>
      <c r="B63" s="45"/>
      <c r="C63" s="10">
        <v>23124.69</v>
      </c>
      <c r="D63" s="9"/>
      <c r="E63" s="10">
        <v>394593.18</v>
      </c>
      <c r="F63" s="9"/>
      <c r="G63" s="10">
        <v>2773630.77</v>
      </c>
      <c r="H63" s="9"/>
      <c r="I63" s="69">
        <f>C63/$C$69</f>
        <v>0.00011617728454200442</v>
      </c>
      <c r="J63" s="66"/>
      <c r="K63" s="10">
        <v>61667.31</v>
      </c>
      <c r="L63" s="9"/>
      <c r="M63" s="10">
        <v>194228.07</v>
      </c>
      <c r="N63" s="9"/>
      <c r="O63" s="10">
        <v>141375</v>
      </c>
      <c r="P63" s="9"/>
      <c r="Q63" s="69">
        <f>K63/$K$69</f>
        <v>0.00029501351567270994</v>
      </c>
      <c r="R63" s="66"/>
      <c r="S63" s="58">
        <f>(K63-C63)/K63</f>
        <v>0.6250089390959326</v>
      </c>
    </row>
    <row r="64" spans="1:19" s="6" customFormat="1" ht="13.5" customHeight="1">
      <c r="A64" s="48"/>
      <c r="B64" s="49"/>
      <c r="C64" s="9">
        <f>SUM(C63)</f>
        <v>23124.69</v>
      </c>
      <c r="D64" s="9"/>
      <c r="E64" s="9">
        <f>SUM(E63)</f>
        <v>394593.18</v>
      </c>
      <c r="F64" s="9"/>
      <c r="G64" s="9">
        <f>SUM(G63)</f>
        <v>2773630.77</v>
      </c>
      <c r="H64" s="9"/>
      <c r="I64" s="68">
        <f>SUM(I63)</f>
        <v>0.00011617728454200442</v>
      </c>
      <c r="J64" s="66"/>
      <c r="K64" s="9">
        <f>SUM(K63)</f>
        <v>61667.31</v>
      </c>
      <c r="L64" s="9"/>
      <c r="M64" s="9">
        <f>SUM(M63)</f>
        <v>194228.07</v>
      </c>
      <c r="N64" s="9"/>
      <c r="O64" s="9">
        <f>SUM(O63)</f>
        <v>141375</v>
      </c>
      <c r="P64" s="9"/>
      <c r="Q64" s="68">
        <f>SUM(Q63)</f>
        <v>0.00029501351567270994</v>
      </c>
      <c r="R64" s="66"/>
      <c r="S64" s="57">
        <f>(K64-C64)/K64</f>
        <v>0.6250089390959326</v>
      </c>
    </row>
    <row r="65" spans="1:19" s="1" customFormat="1" ht="13.5" customHeight="1" thickBot="1">
      <c r="A65" s="47"/>
      <c r="B65" s="49"/>
      <c r="C65" s="59"/>
      <c r="D65" s="13"/>
      <c r="E65" s="13"/>
      <c r="F65" s="13"/>
      <c r="G65" s="13"/>
      <c r="H65" s="13"/>
      <c r="I65" s="60"/>
      <c r="J65" s="66"/>
      <c r="Q65" s="70"/>
      <c r="R65" s="66"/>
      <c r="S65" s="60"/>
    </row>
    <row r="66" spans="1:19" ht="13.5" customHeight="1" thickBot="1">
      <c r="A66" s="27" t="s">
        <v>41</v>
      </c>
      <c r="B66" s="28"/>
      <c r="C66" s="29">
        <f>C64</f>
        <v>23124.69</v>
      </c>
      <c r="D66" s="74"/>
      <c r="E66" s="30">
        <f>E64</f>
        <v>394593.18</v>
      </c>
      <c r="F66" s="30"/>
      <c r="G66" s="30">
        <f>G64</f>
        <v>2773630.77</v>
      </c>
      <c r="H66" s="74"/>
      <c r="I66" s="73">
        <f>I64</f>
        <v>0.00011617728454200442</v>
      </c>
      <c r="J66" s="75"/>
      <c r="K66" s="30">
        <f>K64</f>
        <v>61667.31</v>
      </c>
      <c r="L66" s="74"/>
      <c r="M66" s="30">
        <f>M64</f>
        <v>194228.07</v>
      </c>
      <c r="N66" s="30"/>
      <c r="O66" s="30">
        <f>O64</f>
        <v>141375</v>
      </c>
      <c r="P66" s="74"/>
      <c r="Q66" s="73">
        <f>Q64</f>
        <v>0.00029501351567270994</v>
      </c>
      <c r="R66" s="33"/>
      <c r="S66" s="31">
        <f>(K66-C66)/K66</f>
        <v>0.6250089390959326</v>
      </c>
    </row>
    <row r="67" spans="1:19" s="6" customFormat="1" ht="13.5" customHeight="1">
      <c r="A67" s="46"/>
      <c r="B67" s="45"/>
      <c r="C67" s="56"/>
      <c r="D67" s="9"/>
      <c r="E67" s="9"/>
      <c r="F67" s="9"/>
      <c r="G67" s="9"/>
      <c r="H67" s="9"/>
      <c r="I67" s="57"/>
      <c r="J67" s="67"/>
      <c r="Q67" s="65"/>
      <c r="R67" s="72"/>
      <c r="S67" s="57"/>
    </row>
    <row r="68" spans="1:19" ht="13.5" customHeight="1" thickBot="1">
      <c r="A68" s="46"/>
      <c r="B68" s="45"/>
      <c r="C68" s="56"/>
      <c r="D68" s="9"/>
      <c r="E68" s="9"/>
      <c r="F68" s="9"/>
      <c r="G68" s="9"/>
      <c r="H68" s="9"/>
      <c r="I68" s="57"/>
      <c r="J68" s="67"/>
      <c r="K68" s="6"/>
      <c r="L68" s="6"/>
      <c r="M68" s="6"/>
      <c r="N68" s="6"/>
      <c r="O68" s="6"/>
      <c r="P68" s="6"/>
      <c r="Q68" s="65"/>
      <c r="R68" s="72"/>
      <c r="S68" s="57"/>
    </row>
    <row r="69" spans="1:19" s="17" customFormat="1" ht="20.25" thickBot="1">
      <c r="A69" s="34" t="s">
        <v>18</v>
      </c>
      <c r="B69" s="35"/>
      <c r="C69" s="76">
        <f>C44+C58+C66</f>
        <v>199046570</v>
      </c>
      <c r="D69" s="77"/>
      <c r="E69" s="77">
        <f>E44+E58+E66</f>
        <v>1403682827.5600002</v>
      </c>
      <c r="F69" s="77"/>
      <c r="G69" s="77">
        <f>G44+G58+G66</f>
        <v>1125611854.14</v>
      </c>
      <c r="H69" s="77"/>
      <c r="I69" s="78">
        <f>I44+I58+I66</f>
        <v>0.9984811307497131</v>
      </c>
      <c r="J69" s="79"/>
      <c r="K69" s="77">
        <f>K44+K58+K66</f>
        <v>209032151.83</v>
      </c>
      <c r="L69" s="77"/>
      <c r="M69" s="77">
        <f>M44+M58+M66</f>
        <v>1442842388.97</v>
      </c>
      <c r="N69" s="77"/>
      <c r="O69" s="77">
        <f>O44+O58+O66</f>
        <v>1250579880.73</v>
      </c>
      <c r="P69" s="77"/>
      <c r="Q69" s="78">
        <f>Q44+Q58+Q66</f>
        <v>1</v>
      </c>
      <c r="R69" s="33"/>
      <c r="S69" s="78">
        <f>(K69-C69)/K69</f>
        <v>0.04777055463755168</v>
      </c>
    </row>
    <row r="70" spans="1:10" s="17" customFormat="1" ht="13.5" customHeight="1">
      <c r="A70" s="11"/>
      <c r="B70" s="16"/>
      <c r="C70" s="13"/>
      <c r="D70" s="13"/>
      <c r="E70" s="13"/>
      <c r="F70" s="13"/>
      <c r="G70" s="13"/>
      <c r="H70" s="13"/>
      <c r="I70" s="14"/>
      <c r="J70" s="8"/>
    </row>
    <row r="71" spans="1:10" s="17" customFormat="1" ht="13.5" customHeight="1">
      <c r="A71" s="11"/>
      <c r="B71" s="16"/>
      <c r="C71" s="13"/>
      <c r="D71" s="13"/>
      <c r="E71" s="13"/>
      <c r="F71" s="13"/>
      <c r="G71" s="13"/>
      <c r="H71" s="13"/>
      <c r="I71" s="14"/>
      <c r="J71" s="8"/>
    </row>
    <row r="72" spans="1:10" ht="13.5" customHeight="1">
      <c r="A72" s="4"/>
      <c r="B72" s="4"/>
      <c r="C72" s="4"/>
      <c r="D72" s="4"/>
      <c r="E72" s="4"/>
      <c r="F72" s="4"/>
      <c r="G72" s="4"/>
      <c r="H72" s="4"/>
      <c r="I72" s="7"/>
      <c r="J72" s="15"/>
    </row>
    <row r="73" spans="1:10" ht="13.5" customHeight="1">
      <c r="A73" s="18"/>
      <c r="B73" s="18"/>
      <c r="C73" s="19"/>
      <c r="D73" s="19"/>
      <c r="E73" s="19"/>
      <c r="F73" s="19"/>
      <c r="G73" s="20"/>
      <c r="H73" s="20"/>
      <c r="I73" s="21"/>
      <c r="J73" s="8"/>
    </row>
    <row r="74" spans="1:10" ht="13.5" customHeight="1">
      <c r="A74" s="18"/>
      <c r="B74" s="18"/>
      <c r="C74" s="19"/>
      <c r="D74" s="19"/>
      <c r="E74" s="19"/>
      <c r="F74" s="19"/>
      <c r="G74" s="20"/>
      <c r="H74" s="20"/>
      <c r="I74" s="21"/>
      <c r="J74" s="8"/>
    </row>
    <row r="75" spans="1:10" ht="13.5" customHeight="1">
      <c r="A75" s="18"/>
      <c r="B75" s="18"/>
      <c r="C75" s="19"/>
      <c r="D75" s="19"/>
      <c r="E75" s="19"/>
      <c r="F75" s="19"/>
      <c r="G75" s="20"/>
      <c r="H75" s="20"/>
      <c r="I75" s="21"/>
      <c r="J75" s="1"/>
    </row>
    <row r="76" spans="1:10" ht="13.5" customHeight="1">
      <c r="A76" s="22"/>
      <c r="B76" s="23"/>
      <c r="C76" s="24"/>
      <c r="D76" s="24"/>
      <c r="G76" s="22"/>
      <c r="H76" s="22"/>
      <c r="I76" s="25"/>
      <c r="J76" s="1"/>
    </row>
    <row r="77" spans="1:10" ht="13.5" customHeight="1">
      <c r="A77" s="22"/>
      <c r="B77" s="23"/>
      <c r="C77" s="24"/>
      <c r="D77" s="24"/>
      <c r="G77" s="22"/>
      <c r="H77" s="22"/>
      <c r="I77" s="25"/>
      <c r="J77" s="1"/>
    </row>
    <row r="78" spans="3:10" ht="13.5" customHeight="1">
      <c r="C78" s="24"/>
      <c r="D78" s="24"/>
      <c r="J78" s="1"/>
    </row>
    <row r="79" ht="13.5" customHeight="1">
      <c r="J79" s="1"/>
    </row>
    <row r="80" spans="3:10" ht="13.5" customHeight="1">
      <c r="C80" s="24"/>
      <c r="D80" s="24"/>
      <c r="J80" s="1"/>
    </row>
    <row r="81" ht="13.5" customHeight="1">
      <c r="J81" s="1"/>
    </row>
    <row r="82" ht="13.5" customHeight="1">
      <c r="J82" s="1"/>
    </row>
    <row r="83" ht="13.5" customHeight="1">
      <c r="J83" s="1"/>
    </row>
    <row r="84" ht="13.5" customHeight="1">
      <c r="J84" s="1"/>
    </row>
    <row r="85" ht="13.5" customHeight="1">
      <c r="J85" s="1"/>
    </row>
    <row r="86" ht="13.5" customHeight="1">
      <c r="J86" s="1"/>
    </row>
    <row r="87" spans="2:10" ht="13.5" customHeight="1">
      <c r="B87" s="23"/>
      <c r="J87" s="1"/>
    </row>
    <row r="88" spans="2:10" ht="13.5" customHeight="1">
      <c r="B88" s="23"/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  <row r="100" ht="13.5" customHeight="1">
      <c r="J100" s="1"/>
    </row>
    <row r="101" ht="13.5" customHeight="1">
      <c r="J101" s="1"/>
    </row>
  </sheetData>
  <sheetProtection/>
  <mergeCells count="6">
    <mergeCell ref="A58:B58"/>
    <mergeCell ref="C7:I7"/>
    <mergeCell ref="K7:Q7"/>
    <mergeCell ref="C3:S3"/>
    <mergeCell ref="C4:S4"/>
    <mergeCell ref="C5:S5"/>
  </mergeCells>
  <printOptions horizontalCentered="1"/>
  <pageMargins left="0" right="0" top="0" bottom="0" header="0" footer="0"/>
  <pageSetup fitToHeight="1" fitToWidth="1" horizontalDpi="300" verticalDpi="300" orientation="landscape" paperSize="123" scale="65" r:id="rId2"/>
  <ignoredErrors>
    <ignoredError sqref="I5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2017-06-12T22:50:29Z</cp:lastPrinted>
  <dcterms:created xsi:type="dcterms:W3CDTF">2009-02-19T19:53:26Z</dcterms:created>
  <dcterms:modified xsi:type="dcterms:W3CDTF">2018-06-18T18:56:25Z</dcterms:modified>
  <cp:category/>
  <cp:version/>
  <cp:contentType/>
  <cp:contentStatus/>
</cp:coreProperties>
</file>