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2017'!$A$8:$J$78</definedName>
    <definedName name="A_impresión_IM">#REF!</definedName>
    <definedName name="_xlnm.Print_Area" localSheetId="0">'FEBRERO 2017'!$A$1:$S$71</definedName>
    <definedName name="TOTALA" localSheetId="0">'FEBRERO 2017'!$E$71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<sst xmlns="http://schemas.openxmlformats.org/spreadsheetml/2006/main" count="55" uniqueCount="52">
  <si>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</si>
  <si>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</si>
  <si>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</si>
  <si>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</si>
  <si>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</si>
  <si>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</si>
  <si>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</si>
  <si>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</si>
  <si>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</si>
  <si>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</si>
  <si>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</si>
  <si>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</si>
  <si>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</si>
  <si>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</si>
  <si>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</si>
  <si>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</si>
  <si>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</si>
  <si>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</si>
  <si>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</si>
  <si>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</si>
  <si>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</si>
  <si>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</si>
  <si>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</si>
  <si>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</si>
  <si>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</si>
  <si>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</si>
  <si>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</si>
  <si>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</si>
  <si>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</si>
  <si>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</si>
  <si>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</si>
  <si>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</si>
  <si>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</si>
  <si>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</si>
  <si>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</si>
  <si>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</si>
  <si>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</si>
  <si>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</si>
  <si>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</si>
  <si>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</si>
  <si>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</si>
  <si>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</si>
  <si>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</si>
  <si>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</si>
  <si>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JUEGOS PERMITIDOS</t>
  </si>
  <si>
    <t>FIDEICOMISO VALLE ORIENTE</t>
  </si>
  <si>
    <t>2018 VS 2017</t>
  </si>
  <si>
    <t>GASTOS DE EJECUCIÓN</t>
  </si>
  <si>
    <t>COMPARATIVO MES OCTUBRE DE  2017 VS MES DE OCTUBRE 2018</t>
  </si>
  <si>
    <t>OCTUBRE</t>
  </si>
  <si>
    <t>DERECHOS POR COOP OBRAS PÚBLICAS</t>
  </si>
  <si>
    <t>GAASTOS DE EJECUCIÓN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</si>
</sst>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0</xdr:col>
      <xdr:colOff>2057400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52400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3"/>
  <sheetViews>
    <sheetView showGridLines="0" tabSelected="1" zoomScale="75" zoomScaleNormal="75" zoomScalePageLayoutView="0" workbookViewId="0" topLeftCell="A1">
      <selection activeCell="S18" sqref="S18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2017</v>
      </c>
      <c r="D7" s="109"/>
      <c r="E7" s="109"/>
      <c r="F7" s="109"/>
      <c r="G7" s="109"/>
      <c r="H7" s="109"/>
      <c r="I7" s="110"/>
      <c r="J7" s="61"/>
      <c r="K7" s="109">
        <v>2018</v>
      </c>
      <c r="L7" s="109"/>
      <c r="M7" s="109"/>
      <c r="N7" s="109"/>
      <c r="O7" s="109"/>
      <c r="P7" s="109"/>
      <c r="Q7" s="110"/>
      <c r="R7" s="71"/>
      <c r="S7" s="100" t="str">
        <f>C9</f>
        <v>OCTUBRE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49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OCTUBRE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49254919.05</v>
      </c>
      <c r="D13" s="9"/>
      <c r="E13" s="9">
        <v>365942611.55</v>
      </c>
      <c r="F13" s="9"/>
      <c r="G13" s="9">
        <v>216541263.7</v>
      </c>
      <c r="H13" s="9"/>
      <c r="I13" s="68">
        <f>C13/$C$71</f>
        <v>0.2775463671854455</v>
      </c>
      <c r="J13" s="67"/>
      <c r="K13" s="9">
        <v>53470391.83</v>
      </c>
      <c r="L13" s="9"/>
      <c r="M13" s="9">
        <v>421855689.94</v>
      </c>
      <c r="N13" s="9"/>
      <c r="O13" s="9">
        <v>261586572.73</v>
      </c>
      <c r="P13" s="9"/>
      <c r="Q13" s="68">
        <f>K13/$K$71</f>
        <v>0.22938368208262913</v>
      </c>
      <c r="R13" s="72"/>
      <c r="S13" s="57">
        <f>(K13-C13)/K13</f>
        <v>0.07883751429019595</v>
      </c>
    </row>
    <row r="14" spans="1:19" ht="13.5" customHeight="1">
      <c r="A14" s="44" t="s">
        <v>6</v>
      </c>
      <c r="B14" s="45"/>
      <c r="C14" s="9">
        <v>8399123</v>
      </c>
      <c r="D14" s="9"/>
      <c r="E14" s="9">
        <f>621280872+C14</f>
        <v>629679995</v>
      </c>
      <c r="F14" s="9"/>
      <c r="G14" s="9">
        <v>635068934.49</v>
      </c>
      <c r="H14" s="9"/>
      <c r="I14" s="68">
        <f>C14/$C$71</f>
        <v>0.047328188151670926</v>
      </c>
      <c r="J14" s="67"/>
      <c r="K14" s="9">
        <v>17265804.14</v>
      </c>
      <c r="L14" s="9"/>
      <c r="M14" s="9">
        <f>633444175+K14</f>
        <v>650709979.14</v>
      </c>
      <c r="N14" s="9"/>
      <c r="O14" s="9">
        <v>653334254</v>
      </c>
      <c r="P14" s="9"/>
      <c r="Q14" s="68">
        <f>K14/$K$71</f>
        <v>0.07406891163884524</v>
      </c>
      <c r="R14" s="72"/>
      <c r="S14" s="57">
        <f>(K14-C14)/K14</f>
        <v>0.5135400047460518</v>
      </c>
    </row>
    <row r="15" spans="1:19" ht="13.5" customHeight="1">
      <c r="A15" s="44" t="s">
        <v>7</v>
      </c>
      <c r="B15" s="45"/>
      <c r="C15" s="9">
        <v>106587.79</v>
      </c>
      <c r="D15" s="9"/>
      <c r="E15" s="9">
        <v>782500.07</v>
      </c>
      <c r="F15" s="9"/>
      <c r="G15" s="9">
        <v>698559.9</v>
      </c>
      <c r="H15" s="9"/>
      <c r="I15" s="99">
        <f>C15/$C$71</f>
        <v>0.0006006111566399002</v>
      </c>
      <c r="J15" s="67"/>
      <c r="K15" s="9">
        <v>222659.44</v>
      </c>
      <c r="L15" s="9"/>
      <c r="M15" s="9">
        <v>957999.49</v>
      </c>
      <c r="N15" s="9"/>
      <c r="O15" s="9">
        <v>1004556</v>
      </c>
      <c r="P15" s="9"/>
      <c r="Q15" s="99">
        <f>K15/$K$71</f>
        <v>0.0009551910964116127</v>
      </c>
      <c r="R15" s="72"/>
      <c r="S15" s="57">
        <f>(K15-C15)/K15</f>
        <v>0.521296784003409</v>
      </c>
    </row>
    <row r="16" spans="1:19" ht="13.5" customHeight="1">
      <c r="A16" s="44" t="s">
        <v>44</v>
      </c>
      <c r="B16" s="45"/>
      <c r="C16" s="9">
        <v>0</v>
      </c>
      <c r="D16" s="9"/>
      <c r="E16" s="9">
        <v>0</v>
      </c>
      <c r="F16" s="9"/>
      <c r="G16" s="9">
        <v>26200</v>
      </c>
      <c r="H16" s="9"/>
      <c r="I16" s="99">
        <f>C16/$C$71</f>
        <v>0</v>
      </c>
      <c r="J16" s="67"/>
      <c r="K16" s="9">
        <v>0</v>
      </c>
      <c r="L16" s="9"/>
      <c r="M16" s="9">
        <v>0</v>
      </c>
      <c r="N16" s="9"/>
      <c r="O16" s="9">
        <v>15000</v>
      </c>
      <c r="P16" s="9"/>
      <c r="Q16" s="99">
        <f>K16/$K$71</f>
        <v>0</v>
      </c>
      <c r="R16" s="72"/>
      <c r="S16" s="57">
        <v>0</v>
      </c>
    </row>
    <row r="17" spans="1:19" ht="13.5" customHeight="1">
      <c r="A17" s="44" t="s">
        <v>45</v>
      </c>
      <c r="B17" s="45"/>
      <c r="C17" s="9">
        <v>164853.09</v>
      </c>
      <c r="D17" s="9"/>
      <c r="E17" s="9">
        <v>170388.24</v>
      </c>
      <c r="F17" s="9"/>
      <c r="G17" s="9">
        <v>0</v>
      </c>
      <c r="H17" s="9"/>
      <c r="I17" s="99">
        <f>C17/$C$71</f>
        <v>0.0009289300872131937</v>
      </c>
      <c r="J17" s="67"/>
      <c r="K17" s="9">
        <v>0</v>
      </c>
      <c r="L17" s="9"/>
      <c r="M17" s="9">
        <v>0</v>
      </c>
      <c r="N17" s="9"/>
      <c r="O17" s="9">
        <v>0</v>
      </c>
      <c r="P17" s="9"/>
      <c r="Q17" s="99">
        <f>K17/$K$71</f>
        <v>0</v>
      </c>
      <c r="R17" s="72"/>
      <c r="S17" s="57">
        <v>0</v>
      </c>
    </row>
    <row r="18" spans="1:19" ht="13.5" customHeight="1">
      <c r="A18" s="44" t="s">
        <v>43</v>
      </c>
      <c r="B18" s="45"/>
      <c r="C18" s="9">
        <v>0</v>
      </c>
      <c r="D18" s="9"/>
      <c r="E18" s="9">
        <v>918.96</v>
      </c>
      <c r="F18" s="9"/>
      <c r="G18" s="9">
        <v>0</v>
      </c>
      <c r="H18" s="9"/>
      <c r="I18" s="99">
        <f>C18/$C$71</f>
        <v>0</v>
      </c>
      <c r="J18" s="67"/>
      <c r="K18" s="9">
        <v>1162.36</v>
      </c>
      <c r="L18" s="9"/>
      <c r="M18" s="9">
        <v>5855.09</v>
      </c>
      <c r="N18" s="9"/>
      <c r="O18" s="9">
        <v>4602637</v>
      </c>
      <c r="P18" s="9"/>
      <c r="Q18" s="99">
        <f>K18/$K$71</f>
        <v>4.986430949547893E-06</v>
      </c>
      <c r="R18" s="72"/>
      <c r="S18" s="57">
        <v>0</v>
      </c>
    </row>
    <row r="19" spans="1:19" ht="13.5" customHeight="1">
      <c r="A19" s="44" t="s">
        <v>47</v>
      </c>
      <c r="B19" s="45"/>
      <c r="C19" s="10">
        <v>0</v>
      </c>
      <c r="D19" s="9"/>
      <c r="E19" s="10">
        <v>0</v>
      </c>
      <c r="F19" s="9"/>
      <c r="G19" s="10">
        <v>0</v>
      </c>
      <c r="H19" s="9"/>
      <c r="I19" s="69">
        <f>C19/$C$71</f>
        <v>0</v>
      </c>
      <c r="J19" s="67"/>
      <c r="K19" s="10">
        <v>0</v>
      </c>
      <c r="L19" s="9"/>
      <c r="M19" s="10">
        <v>0</v>
      </c>
      <c r="N19" s="9"/>
      <c r="O19" s="10">
        <v>887037</v>
      </c>
      <c r="P19" s="9"/>
      <c r="Q19" s="69">
        <f>K19/$K$71</f>
        <v>0</v>
      </c>
      <c r="R19" s="72"/>
      <c r="S19" s="58">
        <v>0</v>
      </c>
    </row>
    <row r="20" spans="1:19" ht="13.5" customHeight="1">
      <c r="A20" s="39"/>
      <c r="B20" s="45"/>
      <c r="C20" s="9">
        <f>SUM(C13:C19)</f>
        <v>57925482.93</v>
      </c>
      <c r="D20" s="12"/>
      <c r="E20" s="9">
        <f>SUM(E13:E19)</f>
        <v>996576413.82</v>
      </c>
      <c r="F20" s="9"/>
      <c r="G20" s="9">
        <f>SUM(G13:G19)</f>
        <v>852334958.09</v>
      </c>
      <c r="H20" s="9"/>
      <c r="I20" s="68">
        <f>SUM(I13:I19)</f>
        <v>0.3264040965809695</v>
      </c>
      <c r="J20" s="67"/>
      <c r="K20" s="9">
        <f>SUM(K13:K19)</f>
        <v>70960017.77</v>
      </c>
      <c r="L20" s="12"/>
      <c r="M20" s="9">
        <f>SUM(M13:M19)</f>
        <v>1073529523.66</v>
      </c>
      <c r="N20" s="9"/>
      <c r="O20" s="9">
        <f>SUM(O13:O19)</f>
        <v>921430056.73</v>
      </c>
      <c r="P20" s="9"/>
      <c r="Q20" s="68">
        <f>SUM(Q13:Q19)</f>
        <v>0.30441277124883553</v>
      </c>
      <c r="R20" s="72"/>
      <c r="S20" s="57">
        <f>(K20-C20)/K20</f>
        <v>0.18368843821669179</v>
      </c>
    </row>
    <row r="21" spans="1:19" ht="13.5" customHeight="1">
      <c r="A21" s="44"/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2" t="s">
        <v>30</v>
      </c>
      <c r="B22" s="45"/>
      <c r="C22" s="9"/>
      <c r="D22" s="9"/>
      <c r="E22" s="9"/>
      <c r="F22" s="9"/>
      <c r="G22" s="9"/>
      <c r="H22" s="9"/>
      <c r="I22" s="57"/>
      <c r="J22" s="67"/>
      <c r="K22" s="6"/>
      <c r="L22" s="6"/>
      <c r="M22" s="6"/>
      <c r="N22" s="6"/>
      <c r="O22" s="6"/>
      <c r="P22" s="6"/>
      <c r="Q22" s="65"/>
      <c r="R22" s="72"/>
      <c r="S22" s="57"/>
    </row>
    <row r="23" spans="1:19" ht="13.5" customHeight="1">
      <c r="A23" s="46" t="s">
        <v>26</v>
      </c>
      <c r="B23" s="45"/>
      <c r="C23" s="9">
        <v>0</v>
      </c>
      <c r="D23" s="9"/>
      <c r="E23" s="9">
        <v>8352359.6</v>
      </c>
      <c r="F23" s="9"/>
      <c r="G23" s="9">
        <v>18997275.47</v>
      </c>
      <c r="H23" s="9"/>
      <c r="I23" s="68">
        <f aca="true" t="shared" si="0" ref="I23:I30">C23/$C$71</f>
        <v>0</v>
      </c>
      <c r="J23" s="67"/>
      <c r="K23" s="9">
        <v>2748797.41</v>
      </c>
      <c r="L23" s="9"/>
      <c r="M23" s="9">
        <v>13430554.83</v>
      </c>
      <c r="N23" s="9"/>
      <c r="O23" s="9">
        <v>13323530</v>
      </c>
      <c r="P23" s="9"/>
      <c r="Q23" s="68">
        <f aca="true" t="shared" si="1" ref="Q23:Q30">K23/$K$71</f>
        <v>0.011792119893373042</v>
      </c>
      <c r="R23" s="72"/>
      <c r="S23" s="57">
        <v>0</v>
      </c>
    </row>
    <row r="24" spans="1:19" s="6" customFormat="1" ht="13.5" customHeight="1">
      <c r="A24" s="46" t="s">
        <v>8</v>
      </c>
      <c r="B24" s="45"/>
      <c r="C24" s="9">
        <v>3847231.57</v>
      </c>
      <c r="D24" s="9"/>
      <c r="E24" s="9">
        <v>19115657.32</v>
      </c>
      <c r="F24" s="9"/>
      <c r="G24" s="9">
        <v>9619160.55</v>
      </c>
      <c r="H24" s="9"/>
      <c r="I24" s="68">
        <f t="shared" si="0"/>
        <v>0.021678751413452137</v>
      </c>
      <c r="J24" s="67"/>
      <c r="K24" s="9">
        <v>24110339.61</v>
      </c>
      <c r="L24" s="9"/>
      <c r="M24" s="9">
        <v>72349886.72</v>
      </c>
      <c r="N24" s="9"/>
      <c r="O24" s="9">
        <v>12072591</v>
      </c>
      <c r="P24" s="9"/>
      <c r="Q24" s="68">
        <f t="shared" si="1"/>
        <v>0.1034314185238777</v>
      </c>
      <c r="R24" s="72"/>
      <c r="S24" s="57">
        <f aca="true" t="shared" si="2" ref="S24:S31">(K24-C24)/K24</f>
        <v>0.8404322945163193</v>
      </c>
    </row>
    <row r="25" spans="1:19" s="6" customFormat="1" ht="13.5" customHeight="1">
      <c r="A25" s="44" t="s">
        <v>10</v>
      </c>
      <c r="B25" s="45"/>
      <c r="C25" s="9">
        <v>3193349.46</v>
      </c>
      <c r="D25" s="9"/>
      <c r="E25" s="9">
        <v>29496848.46</v>
      </c>
      <c r="F25" s="9"/>
      <c r="G25" s="9">
        <v>27391049.5</v>
      </c>
      <c r="H25" s="9"/>
      <c r="I25" s="68">
        <f t="shared" si="0"/>
        <v>0.017994193450544392</v>
      </c>
      <c r="J25" s="67"/>
      <c r="K25" s="9">
        <v>3268694.56</v>
      </c>
      <c r="L25" s="9"/>
      <c r="M25" s="9">
        <v>32327305.12</v>
      </c>
      <c r="N25" s="9"/>
      <c r="O25" s="9">
        <v>28458154.9</v>
      </c>
      <c r="P25" s="9"/>
      <c r="Q25" s="68">
        <f t="shared" si="1"/>
        <v>0.014022436868614572</v>
      </c>
      <c r="R25" s="72"/>
      <c r="S25" s="57">
        <f t="shared" si="2"/>
        <v>0.02305051714590307</v>
      </c>
    </row>
    <row r="26" spans="1:19" s="6" customFormat="1" ht="13.5" customHeight="1">
      <c r="A26" s="46" t="s">
        <v>9</v>
      </c>
      <c r="B26" s="45"/>
      <c r="C26" s="9">
        <v>110971</v>
      </c>
      <c r="D26" s="9"/>
      <c r="E26" s="9">
        <f>11704352+C26</f>
        <v>11815323</v>
      </c>
      <c r="F26" s="9"/>
      <c r="G26" s="9">
        <v>6799860.8</v>
      </c>
      <c r="H26" s="9"/>
      <c r="I26" s="68">
        <f t="shared" si="0"/>
        <v>0.0006253100909915327</v>
      </c>
      <c r="J26" s="67"/>
      <c r="K26" s="9">
        <v>158743</v>
      </c>
      <c r="L26" s="9"/>
      <c r="M26" s="9">
        <f>11825317+K26</f>
        <v>11984060</v>
      </c>
      <c r="N26" s="9"/>
      <c r="O26" s="9">
        <v>10540249</v>
      </c>
      <c r="P26" s="9"/>
      <c r="Q26" s="68">
        <f t="shared" si="1"/>
        <v>0.0006809947075123725</v>
      </c>
      <c r="R26" s="72"/>
      <c r="S26" s="57">
        <f t="shared" si="2"/>
        <v>0.30093925401435023</v>
      </c>
    </row>
    <row r="27" spans="1:19" s="6" customFormat="1" ht="13.5" customHeight="1">
      <c r="A27" s="47" t="s">
        <v>22</v>
      </c>
      <c r="B27" s="45"/>
      <c r="C27" s="9">
        <v>1031574.55</v>
      </c>
      <c r="D27" s="9"/>
      <c r="E27" s="9">
        <v>15232452.77</v>
      </c>
      <c r="F27" s="9"/>
      <c r="G27" s="9">
        <v>11359509.08</v>
      </c>
      <c r="H27" s="9"/>
      <c r="I27" s="68">
        <f t="shared" si="0"/>
        <v>0.005812815742176329</v>
      </c>
      <c r="J27" s="67"/>
      <c r="K27" s="9">
        <v>957971.15</v>
      </c>
      <c r="L27" s="9"/>
      <c r="M27" s="9">
        <v>14757079.6</v>
      </c>
      <c r="N27" s="9"/>
      <c r="O27" s="9">
        <v>15643293.42</v>
      </c>
      <c r="P27" s="9"/>
      <c r="Q27" s="68">
        <f t="shared" si="1"/>
        <v>0.004109619215332589</v>
      </c>
      <c r="R27" s="72"/>
      <c r="S27" s="57">
        <f t="shared" si="2"/>
        <v>-0.07683258519841649</v>
      </c>
    </row>
    <row r="28" spans="1:19" s="6" customFormat="1" ht="13.5" customHeight="1">
      <c r="A28" s="47" t="s">
        <v>50</v>
      </c>
      <c r="B28" s="45"/>
      <c r="C28" s="9">
        <v>0</v>
      </c>
      <c r="D28" s="9"/>
      <c r="E28" s="9">
        <v>0</v>
      </c>
      <c r="F28" s="9"/>
      <c r="G28" s="9">
        <v>0</v>
      </c>
      <c r="H28" s="9"/>
      <c r="I28" s="68">
        <f t="shared" si="0"/>
        <v>0</v>
      </c>
      <c r="J28" s="67"/>
      <c r="K28" s="9">
        <v>0</v>
      </c>
      <c r="L28" s="9"/>
      <c r="M28" s="9">
        <v>1911628.87</v>
      </c>
      <c r="N28" s="9"/>
      <c r="O28" s="9">
        <v>0</v>
      </c>
      <c r="P28" s="9"/>
      <c r="Q28" s="68">
        <f t="shared" si="1"/>
        <v>0</v>
      </c>
      <c r="R28" s="72"/>
      <c r="S28" s="57">
        <v>0</v>
      </c>
    </row>
    <row r="29" spans="1:19" s="6" customFormat="1" ht="13.5" customHeight="1">
      <c r="A29" s="44" t="s">
        <v>25</v>
      </c>
      <c r="B29" s="45"/>
      <c r="C29" s="9">
        <v>0</v>
      </c>
      <c r="D29" s="9"/>
      <c r="E29" s="9">
        <v>84013.74</v>
      </c>
      <c r="F29" s="9"/>
      <c r="G29" s="9">
        <v>0</v>
      </c>
      <c r="H29" s="9"/>
      <c r="I29" s="68">
        <f t="shared" si="0"/>
        <v>0</v>
      </c>
      <c r="J29" s="67"/>
      <c r="K29" s="9">
        <v>0</v>
      </c>
      <c r="L29" s="9"/>
      <c r="M29" s="9">
        <v>12648.37</v>
      </c>
      <c r="N29" s="9"/>
      <c r="O29" s="9">
        <v>301560</v>
      </c>
      <c r="P29" s="9"/>
      <c r="Q29" s="68">
        <f t="shared" si="1"/>
        <v>0</v>
      </c>
      <c r="R29" s="72"/>
      <c r="S29" s="57">
        <v>0</v>
      </c>
    </row>
    <row r="30" spans="1:19" ht="13.5" customHeight="1">
      <c r="A30" s="44" t="s">
        <v>51</v>
      </c>
      <c r="B30" s="45"/>
      <c r="C30" s="9">
        <v>0</v>
      </c>
      <c r="D30" s="9"/>
      <c r="E30" s="9">
        <v>0</v>
      </c>
      <c r="F30" s="9"/>
      <c r="G30" s="9">
        <v>0</v>
      </c>
      <c r="H30" s="9"/>
      <c r="I30" s="68">
        <f t="shared" si="0"/>
        <v>0</v>
      </c>
      <c r="J30" s="67"/>
      <c r="K30" s="9">
        <v>0</v>
      </c>
      <c r="L30" s="9"/>
      <c r="M30" s="9">
        <v>0</v>
      </c>
      <c r="N30" s="9"/>
      <c r="O30" s="9">
        <v>132980</v>
      </c>
      <c r="P30" s="9"/>
      <c r="Q30" s="68">
        <f t="shared" si="1"/>
        <v>0</v>
      </c>
      <c r="R30" s="72"/>
      <c r="S30" s="57">
        <v>0</v>
      </c>
    </row>
    <row r="31" spans="1:19" s="6" customFormat="1" ht="13.5" customHeight="1">
      <c r="A31" s="44"/>
      <c r="B31" s="45"/>
      <c r="C31" s="102">
        <f>SUM(C23:C30)</f>
        <v>8183126.579999999</v>
      </c>
      <c r="D31" s="9"/>
      <c r="E31" s="102">
        <f>SUM(E23:E30)</f>
        <v>84096654.88999999</v>
      </c>
      <c r="F31" s="9"/>
      <c r="G31" s="102">
        <f>SUM(G23:G30)</f>
        <v>74166855.39999999</v>
      </c>
      <c r="H31" s="9"/>
      <c r="I31" s="103">
        <f>SUM(I23:I30)</f>
        <v>0.046111070697164386</v>
      </c>
      <c r="J31" s="67"/>
      <c r="K31" s="102">
        <f>SUM(K23:K30)</f>
        <v>31244545.729999997</v>
      </c>
      <c r="L31" s="9"/>
      <c r="M31" s="102">
        <f>SUM(M23:M30)</f>
        <v>146773163.51000002</v>
      </c>
      <c r="N31" s="9"/>
      <c r="O31" s="102">
        <f>SUM(O23:O30)</f>
        <v>80472358.32</v>
      </c>
      <c r="P31" s="9"/>
      <c r="Q31" s="103">
        <f>SUM(Q23:Q30)</f>
        <v>0.13403658920871028</v>
      </c>
      <c r="R31" s="72"/>
      <c r="S31" s="104">
        <f t="shared" si="2"/>
        <v>0.7380942372881797</v>
      </c>
    </row>
    <row r="32" spans="1:19" s="6" customFormat="1" ht="13.5" customHeight="1">
      <c r="A32" s="44"/>
      <c r="B32" s="45"/>
      <c r="C32" s="9"/>
      <c r="D32" s="9"/>
      <c r="E32" s="9"/>
      <c r="F32" s="9"/>
      <c r="G32" s="9"/>
      <c r="H32" s="9"/>
      <c r="I32" s="57"/>
      <c r="J32" s="67"/>
      <c r="Q32" s="65"/>
      <c r="R32" s="72"/>
      <c r="S32" s="57"/>
    </row>
    <row r="33" spans="1:19" ht="13.5" customHeight="1">
      <c r="A33" s="42" t="s">
        <v>27</v>
      </c>
      <c r="B33" s="45"/>
      <c r="C33" s="9"/>
      <c r="D33" s="9"/>
      <c r="E33" s="9"/>
      <c r="F33" s="9"/>
      <c r="G33" s="9"/>
      <c r="H33" s="9"/>
      <c r="I33" s="57"/>
      <c r="J33" s="67"/>
      <c r="K33" s="6"/>
      <c r="L33" s="6"/>
      <c r="M33" s="6"/>
      <c r="N33" s="6"/>
      <c r="O33" s="6"/>
      <c r="P33" s="6"/>
      <c r="Q33" s="65"/>
      <c r="R33" s="72"/>
      <c r="S33" s="57"/>
    </row>
    <row r="34" spans="1:19" ht="13.5" customHeight="1">
      <c r="A34" s="44" t="s">
        <v>28</v>
      </c>
      <c r="B34" s="45"/>
      <c r="C34" s="9">
        <v>855452.85</v>
      </c>
      <c r="D34" s="9"/>
      <c r="E34" s="9">
        <v>9434903.87</v>
      </c>
      <c r="F34" s="9"/>
      <c r="G34" s="9">
        <v>7403250.1</v>
      </c>
      <c r="H34" s="9"/>
      <c r="I34" s="68">
        <f>C34/$C$71</f>
        <v>0.004820388204778419</v>
      </c>
      <c r="J34" s="67"/>
      <c r="K34" s="9">
        <v>917879.91</v>
      </c>
      <c r="L34" s="9"/>
      <c r="M34" s="9">
        <v>10216316.43</v>
      </c>
      <c r="N34" s="9"/>
      <c r="O34" s="9">
        <v>8713340</v>
      </c>
      <c r="P34" s="9"/>
      <c r="Q34" s="68">
        <f>K34/$K$71</f>
        <v>0.003937631018954743</v>
      </c>
      <c r="R34" s="72"/>
      <c r="S34" s="57">
        <f>(K34-C34)/K34</f>
        <v>0.06801223048884472</v>
      </c>
    </row>
    <row r="35" spans="1:19" ht="13.5" customHeight="1">
      <c r="A35" s="44" t="s">
        <v>11</v>
      </c>
      <c r="B35" s="45"/>
      <c r="C35" s="9">
        <v>25289.23</v>
      </c>
      <c r="D35" s="9"/>
      <c r="E35" s="9">
        <v>10911281.49</v>
      </c>
      <c r="F35" s="9"/>
      <c r="G35" s="9">
        <v>23552.2</v>
      </c>
      <c r="H35" s="9"/>
      <c r="I35" s="68">
        <f>C35/$C$71</f>
        <v>0.00014250219167535479</v>
      </c>
      <c r="J35" s="67"/>
      <c r="K35" s="9">
        <v>2173200</v>
      </c>
      <c r="L35" s="9"/>
      <c r="M35" s="9">
        <v>29463124.12</v>
      </c>
      <c r="N35" s="9"/>
      <c r="O35" s="9">
        <v>4286260</v>
      </c>
      <c r="P35" s="9"/>
      <c r="Q35" s="68">
        <f>K35/$K$71</f>
        <v>0.00932285328087467</v>
      </c>
      <c r="R35" s="72"/>
      <c r="S35" s="57">
        <f>(K35-C35)/K35</f>
        <v>0.9883631373090374</v>
      </c>
    </row>
    <row r="36" spans="1:19" ht="13.5" customHeight="1">
      <c r="A36" s="44" t="s">
        <v>12</v>
      </c>
      <c r="B36" s="45"/>
      <c r="C36" s="9">
        <v>7212535.97</v>
      </c>
      <c r="D36" s="9"/>
      <c r="E36" s="9">
        <v>61577426.54</v>
      </c>
      <c r="F36" s="9"/>
      <c r="G36" s="9">
        <v>11517828.86</v>
      </c>
      <c r="H36" s="9"/>
      <c r="I36" s="68">
        <f>C36/$C$71</f>
        <v>0.04064189314037363</v>
      </c>
      <c r="J36" s="67"/>
      <c r="K36" s="9">
        <v>8161679.06</v>
      </c>
      <c r="L36" s="9"/>
      <c r="M36" s="9">
        <v>88476915.03</v>
      </c>
      <c r="N36" s="9"/>
      <c r="O36" s="9">
        <v>24264747</v>
      </c>
      <c r="P36" s="9"/>
      <c r="Q36" s="68">
        <f>K36/$K$71</f>
        <v>0.03501294699151808</v>
      </c>
      <c r="R36" s="72"/>
      <c r="S36" s="57">
        <f>(K36-C36)/K36</f>
        <v>0.1162926259440542</v>
      </c>
    </row>
    <row r="37" spans="1:19" ht="13.5" customHeight="1">
      <c r="A37" s="44" t="s">
        <v>13</v>
      </c>
      <c r="B37" s="45"/>
      <c r="C37" s="10">
        <v>2057429.55</v>
      </c>
      <c r="D37" s="9"/>
      <c r="E37" s="10">
        <v>9606936.44</v>
      </c>
      <c r="F37" s="9"/>
      <c r="G37" s="10">
        <v>5637494.9</v>
      </c>
      <c r="H37" s="9"/>
      <c r="I37" s="69">
        <f>C37/$C$71</f>
        <v>0.011593402412514693</v>
      </c>
      <c r="J37" s="67"/>
      <c r="K37" s="10">
        <v>924576.04</v>
      </c>
      <c r="L37" s="9"/>
      <c r="M37" s="10">
        <v>7895716.8</v>
      </c>
      <c r="N37" s="9"/>
      <c r="O37" s="10">
        <v>6353361</v>
      </c>
      <c r="P37" s="9"/>
      <c r="Q37" s="69">
        <f>K37/$K$71</f>
        <v>0.003966356878304855</v>
      </c>
      <c r="R37" s="72"/>
      <c r="S37" s="58">
        <f>(K37-C37)/K37</f>
        <v>-1.2252680807086456</v>
      </c>
    </row>
    <row r="38" spans="1:19" s="6" customFormat="1" ht="13.5" customHeight="1">
      <c r="A38" s="46"/>
      <c r="B38" s="45"/>
      <c r="C38" s="9">
        <f>SUM(C34:C37)</f>
        <v>10150707.6</v>
      </c>
      <c r="D38" s="9"/>
      <c r="E38" s="9">
        <f>SUM(E34:E37)</f>
        <v>91530548.34</v>
      </c>
      <c r="F38" s="9"/>
      <c r="G38" s="9">
        <f>SUM(G34:G37)</f>
        <v>24582126.060000002</v>
      </c>
      <c r="H38" s="9"/>
      <c r="I38" s="68">
        <f>SUM(I34:I37)</f>
        <v>0.05719818594934209</v>
      </c>
      <c r="J38" s="67"/>
      <c r="K38" s="9">
        <f>SUM(K34:L37)</f>
        <v>12177335.009999998</v>
      </c>
      <c r="L38" s="9"/>
      <c r="M38" s="9">
        <f>SUM(M34:M37)</f>
        <v>136052072.38</v>
      </c>
      <c r="N38" s="9"/>
      <c r="O38" s="9">
        <f>SUM(O34:O37)</f>
        <v>43617708</v>
      </c>
      <c r="P38" s="9"/>
      <c r="Q38" s="68">
        <f>SUM(Q34:Q37)</f>
        <v>0.05223978816965235</v>
      </c>
      <c r="R38" s="72"/>
      <c r="S38" s="57">
        <f>(K38-C38)/K38</f>
        <v>0.16642618506723653</v>
      </c>
    </row>
    <row r="39" spans="1:19" ht="13.5" customHeight="1">
      <c r="A39" s="39"/>
      <c r="B39" s="40"/>
      <c r="C39" s="12"/>
      <c r="D39" s="12"/>
      <c r="E39" s="12"/>
      <c r="F39" s="12"/>
      <c r="G39" s="12"/>
      <c r="H39" s="12"/>
      <c r="I39" s="55"/>
      <c r="J39" s="67"/>
      <c r="K39" s="6"/>
      <c r="L39" s="6"/>
      <c r="M39" s="6"/>
      <c r="N39" s="6"/>
      <c r="O39" s="6"/>
      <c r="P39" s="6"/>
      <c r="Q39" s="65"/>
      <c r="R39" s="72"/>
      <c r="S39" s="55"/>
    </row>
    <row r="40" spans="1:19" ht="13.5" customHeight="1">
      <c r="A40" s="42" t="s">
        <v>29</v>
      </c>
      <c r="B40" s="45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ht="13.5" customHeight="1">
      <c r="A41" s="44" t="s">
        <v>24</v>
      </c>
      <c r="B41" s="45"/>
      <c r="C41" s="9">
        <v>4138107.4</v>
      </c>
      <c r="D41" s="9"/>
      <c r="E41" s="9">
        <f>38780030+C41</f>
        <v>42918137.4</v>
      </c>
      <c r="F41" s="9"/>
      <c r="G41" s="9">
        <v>29641216.81</v>
      </c>
      <c r="H41" s="9"/>
      <c r="I41" s="68">
        <f>C41/$C$71</f>
        <v>0.023317806587547507</v>
      </c>
      <c r="J41" s="67"/>
      <c r="K41" s="9">
        <v>6538216.62</v>
      </c>
      <c r="L41" s="9"/>
      <c r="M41" s="9">
        <f>41271064+K41</f>
        <v>47809280.62</v>
      </c>
      <c r="N41" s="9"/>
      <c r="O41" s="9">
        <v>36939194</v>
      </c>
      <c r="P41" s="9"/>
      <c r="Q41" s="68">
        <f>K41/$K$71</f>
        <v>0.028048423645700486</v>
      </c>
      <c r="R41" s="72"/>
      <c r="S41" s="57">
        <f>(K41-C41)/K41</f>
        <v>0.36708927823807713</v>
      </c>
    </row>
    <row r="42" spans="1:19" ht="13.5" customHeight="1">
      <c r="A42" s="44" t="s">
        <v>14</v>
      </c>
      <c r="B42" s="45"/>
      <c r="C42" s="9">
        <v>113033.27</v>
      </c>
      <c r="D42" s="9"/>
      <c r="E42" s="9">
        <v>2159908.18</v>
      </c>
      <c r="F42" s="9"/>
      <c r="G42" s="9">
        <v>0</v>
      </c>
      <c r="H42" s="9"/>
      <c r="I42" s="68">
        <f>C42/$C$71</f>
        <v>0.0006369307688384396</v>
      </c>
      <c r="J42" s="67"/>
      <c r="K42" s="9">
        <v>24302.12</v>
      </c>
      <c r="L42" s="9"/>
      <c r="M42" s="9">
        <v>599869.02</v>
      </c>
      <c r="N42" s="9"/>
      <c r="O42" s="9">
        <v>0</v>
      </c>
      <c r="P42" s="9"/>
      <c r="Q42" s="68">
        <f>K42/$K$71</f>
        <v>0.00010425414097837747</v>
      </c>
      <c r="R42" s="72"/>
      <c r="S42" s="57">
        <f>(K42-C42)/K42</f>
        <v>-3.6511691161100353</v>
      </c>
    </row>
    <row r="43" spans="1:19" ht="13.5" customHeight="1">
      <c r="A43" s="44" t="s">
        <v>15</v>
      </c>
      <c r="B43" s="45"/>
      <c r="C43" s="9">
        <v>1875273.56</v>
      </c>
      <c r="D43" s="9"/>
      <c r="E43" s="9">
        <v>15004592.32</v>
      </c>
      <c r="F43" s="9"/>
      <c r="G43" s="9">
        <v>11022047.96</v>
      </c>
      <c r="H43" s="9"/>
      <c r="I43" s="99">
        <f>C43/$C$71</f>
        <v>0.010566972275978548</v>
      </c>
      <c r="J43" s="67"/>
      <c r="K43" s="9">
        <v>5436814.91</v>
      </c>
      <c r="L43" s="9"/>
      <c r="M43" s="9">
        <v>22663455.75</v>
      </c>
      <c r="N43" s="9"/>
      <c r="O43" s="9">
        <v>10895360</v>
      </c>
      <c r="P43" s="9"/>
      <c r="Q43" s="68">
        <f>K43/$K$71</f>
        <v>0.023323498859378716</v>
      </c>
      <c r="R43" s="72"/>
      <c r="S43" s="57">
        <f>(K43-C43)/K43</f>
        <v>0.6550786460376301</v>
      </c>
    </row>
    <row r="44" spans="1:19" ht="13.5" customHeight="1">
      <c r="A44" s="44"/>
      <c r="B44" s="45"/>
      <c r="C44" s="101">
        <f>SUM(C41:C43)</f>
        <v>6126414.23</v>
      </c>
      <c r="D44" s="9"/>
      <c r="E44" s="102">
        <f>SUM(E41:E43)</f>
        <v>60082637.9</v>
      </c>
      <c r="F44" s="9"/>
      <c r="G44" s="102">
        <f>SUM(G41:G43)</f>
        <v>40663264.769999996</v>
      </c>
      <c r="H44" s="9"/>
      <c r="I44" s="103">
        <f>SUM(I41:I43)</f>
        <v>0.03452170963236449</v>
      </c>
      <c r="J44" s="67"/>
      <c r="K44" s="102">
        <f>SUM(K41:K43)</f>
        <v>11999333.65</v>
      </c>
      <c r="L44" s="9"/>
      <c r="M44" s="102">
        <f>SUM(M41:M43)</f>
        <v>71072605.39</v>
      </c>
      <c r="N44" s="9"/>
      <c r="O44" s="102">
        <f>SUM(O41:O43)</f>
        <v>47834554</v>
      </c>
      <c r="P44" s="9"/>
      <c r="Q44" s="103">
        <f>SUM(Q41:Q43)</f>
        <v>0.05147617664605758</v>
      </c>
      <c r="R44" s="72"/>
      <c r="S44" s="104">
        <f>(K44-C44)/K44</f>
        <v>0.48943712970261477</v>
      </c>
    </row>
    <row r="45" spans="1:19" ht="13.5" customHeight="1" thickBot="1">
      <c r="A45" s="105"/>
      <c r="B45" s="106"/>
      <c r="C45" s="9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s="1" customFormat="1" ht="13.5" customHeight="1" thickBot="1">
      <c r="A46" s="80" t="s">
        <v>19</v>
      </c>
      <c r="B46" s="28"/>
      <c r="C46" s="29">
        <f>C20+C31+C38+C44</f>
        <v>82385731.34</v>
      </c>
      <c r="D46" s="30"/>
      <c r="E46" s="30">
        <f>E20+E31+E38+E44</f>
        <v>1232286254.95</v>
      </c>
      <c r="F46" s="30"/>
      <c r="G46" s="30">
        <f>G20+G31+G38+G44</f>
        <v>991747204.3199999</v>
      </c>
      <c r="H46" s="30"/>
      <c r="I46" s="73">
        <f>I20+I31+I38+I44</f>
        <v>0.46423506285984056</v>
      </c>
      <c r="J46" s="32"/>
      <c r="K46" s="30">
        <f>K20+K31+K38+K44</f>
        <v>126381232.16</v>
      </c>
      <c r="L46" s="30"/>
      <c r="M46" s="30">
        <f>M20+M31+M38+M44</f>
        <v>1427427364.9400003</v>
      </c>
      <c r="N46" s="30"/>
      <c r="O46" s="30">
        <f>O20+O31+O38+O44</f>
        <v>1093354677.05</v>
      </c>
      <c r="P46" s="30"/>
      <c r="Q46" s="73">
        <f>Q20+Q31+Q38+Q44</f>
        <v>0.5421653252732557</v>
      </c>
      <c r="R46" s="33"/>
      <c r="S46" s="31">
        <f>(K46-C46)/K46</f>
        <v>0.3481173594216997</v>
      </c>
    </row>
    <row r="47" spans="1:19" s="6" customFormat="1" ht="13.5" customHeight="1" thickBo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s="6" customFormat="1" ht="36" customHeight="1" thickBot="1">
      <c r="A48" s="89" t="s">
        <v>31</v>
      </c>
      <c r="B48" s="90"/>
      <c r="C48" s="91"/>
      <c r="D48" s="92"/>
      <c r="E48" s="92"/>
      <c r="F48" s="92"/>
      <c r="G48" s="92"/>
      <c r="H48" s="92"/>
      <c r="I48" s="93"/>
      <c r="J48" s="94"/>
      <c r="K48" s="92"/>
      <c r="L48" s="92"/>
      <c r="M48" s="92"/>
      <c r="N48" s="92"/>
      <c r="O48" s="92"/>
      <c r="P48" s="92"/>
      <c r="Q48" s="93"/>
      <c r="R48" s="95"/>
      <c r="S48" s="93"/>
    </row>
    <row r="49" spans="1:19" s="6" customFormat="1" ht="13.5" customHeight="1">
      <c r="A49" s="46"/>
      <c r="B49" s="45"/>
      <c r="C49" s="56"/>
      <c r="D49" s="9"/>
      <c r="E49" s="9"/>
      <c r="F49" s="9"/>
      <c r="G49" s="9"/>
      <c r="H49" s="9"/>
      <c r="I49" s="57"/>
      <c r="J49" s="67"/>
      <c r="Q49" s="65"/>
      <c r="R49" s="72"/>
      <c r="S49" s="57"/>
    </row>
    <row r="50" spans="1:19" ht="13.5" customHeight="1">
      <c r="A50" s="42" t="s">
        <v>16</v>
      </c>
      <c r="B50" s="45"/>
      <c r="C50" s="56"/>
      <c r="D50" s="9"/>
      <c r="E50" s="9"/>
      <c r="F50" s="9"/>
      <c r="G50" s="9"/>
      <c r="H50" s="9"/>
      <c r="I50" s="57"/>
      <c r="J50" s="67"/>
      <c r="K50" s="6"/>
      <c r="L50" s="6"/>
      <c r="M50" s="6"/>
      <c r="N50" s="6"/>
      <c r="O50" s="6"/>
      <c r="P50" s="6"/>
      <c r="Q50" s="65"/>
      <c r="R50" s="72"/>
      <c r="S50" s="57"/>
    </row>
    <row r="51" spans="1:19" ht="13.5" customHeight="1">
      <c r="A51" s="47" t="s">
        <v>34</v>
      </c>
      <c r="B51" s="45"/>
      <c r="C51" s="9">
        <v>45235609.69</v>
      </c>
      <c r="D51" s="9"/>
      <c r="E51" s="9">
        <v>563683418.59</v>
      </c>
      <c r="F51" s="9"/>
      <c r="G51" s="9">
        <v>460490461.21</v>
      </c>
      <c r="H51" s="9"/>
      <c r="I51" s="68">
        <f aca="true" t="shared" si="3" ref="I51:I57">C51/$C$71</f>
        <v>0.25489797524859065</v>
      </c>
      <c r="J51" s="67"/>
      <c r="K51" s="9">
        <v>58337384.66</v>
      </c>
      <c r="L51" s="9"/>
      <c r="M51" s="9">
        <v>643600939.52</v>
      </c>
      <c r="N51" s="9"/>
      <c r="O51" s="9">
        <v>553577960</v>
      </c>
      <c r="P51" s="9"/>
      <c r="Q51" s="68">
        <f aca="true" t="shared" si="4" ref="Q51:Q57">K51/$K$71</f>
        <v>0.2502626900308893</v>
      </c>
      <c r="R51" s="72"/>
      <c r="S51" s="57">
        <f aca="true" t="shared" si="5" ref="S51:S58">(K51-C51)/K51</f>
        <v>0.224586258817726</v>
      </c>
    </row>
    <row r="52" spans="1:19" ht="13.5" customHeight="1">
      <c r="A52" s="47" t="s">
        <v>35</v>
      </c>
      <c r="B52" s="45"/>
      <c r="C52" s="9">
        <v>29241953.14</v>
      </c>
      <c r="D52" s="9"/>
      <c r="E52" s="9">
        <v>250085130.26</v>
      </c>
      <c r="F52" s="9"/>
      <c r="G52" s="9">
        <v>199080692.64</v>
      </c>
      <c r="H52" s="9"/>
      <c r="I52" s="68">
        <f t="shared" si="3"/>
        <v>0.16477537715928967</v>
      </c>
      <c r="J52" s="67"/>
      <c r="K52" s="9">
        <v>32075323.21</v>
      </c>
      <c r="L52" s="9"/>
      <c r="M52" s="9">
        <v>238357911.76</v>
      </c>
      <c r="N52" s="9"/>
      <c r="O52" s="9">
        <v>244734120</v>
      </c>
      <c r="P52" s="9"/>
      <c r="Q52" s="68">
        <f t="shared" si="4"/>
        <v>0.1376005578057537</v>
      </c>
      <c r="R52" s="72"/>
      <c r="S52" s="57">
        <f t="shared" si="5"/>
        <v>0.08833488758475398</v>
      </c>
    </row>
    <row r="53" spans="1:19" ht="13.5" customHeight="1">
      <c r="A53" s="47" t="s">
        <v>36</v>
      </c>
      <c r="B53" s="45"/>
      <c r="C53" s="9">
        <v>1032424.66</v>
      </c>
      <c r="D53" s="9"/>
      <c r="E53" s="9">
        <v>45657694.4</v>
      </c>
      <c r="F53" s="9"/>
      <c r="G53" s="9">
        <v>29952463.62</v>
      </c>
      <c r="H53" s="9"/>
      <c r="I53" s="68">
        <f t="shared" si="3"/>
        <v>0.005817606023974751</v>
      </c>
      <c r="J53" s="67"/>
      <c r="K53" s="9">
        <v>397727.77</v>
      </c>
      <c r="L53" s="9"/>
      <c r="M53" s="9">
        <v>10114222.79</v>
      </c>
      <c r="N53" s="9"/>
      <c r="O53" s="9">
        <v>2639180</v>
      </c>
      <c r="P53" s="9"/>
      <c r="Q53" s="68">
        <f t="shared" si="4"/>
        <v>0.0017062201571136878</v>
      </c>
      <c r="R53" s="72"/>
      <c r="S53" s="57">
        <f t="shared" si="5"/>
        <v>-1.5958073282134662</v>
      </c>
    </row>
    <row r="54" spans="1:19" ht="13.5" customHeight="1">
      <c r="A54" s="47" t="s">
        <v>23</v>
      </c>
      <c r="B54" s="45"/>
      <c r="C54" s="9">
        <v>3560400</v>
      </c>
      <c r="D54" s="9"/>
      <c r="E54" s="9">
        <v>40823736.15</v>
      </c>
      <c r="F54" s="9"/>
      <c r="G54" s="9">
        <v>0</v>
      </c>
      <c r="H54" s="9"/>
      <c r="I54" s="68">
        <f>C54/$C$71</f>
        <v>0.020062485225565713</v>
      </c>
      <c r="J54" s="67"/>
      <c r="K54" s="9">
        <v>0</v>
      </c>
      <c r="L54" s="9"/>
      <c r="M54" s="9">
        <v>11030393.98</v>
      </c>
      <c r="N54" s="9"/>
      <c r="O54" s="9">
        <v>0</v>
      </c>
      <c r="P54" s="9"/>
      <c r="Q54" s="68">
        <f>K54/$K$71</f>
        <v>0</v>
      </c>
      <c r="R54" s="72"/>
      <c r="S54" s="57">
        <v>0</v>
      </c>
    </row>
    <row r="55" spans="1:19" ht="13.5" customHeight="1">
      <c r="A55" s="47" t="s">
        <v>42</v>
      </c>
      <c r="B55" s="45"/>
      <c r="C55" s="9">
        <v>9649594.23</v>
      </c>
      <c r="D55" s="9"/>
      <c r="E55" s="9">
        <v>131415775.99</v>
      </c>
      <c r="F55" s="9"/>
      <c r="G55" s="9">
        <v>100918596.56</v>
      </c>
      <c r="H55" s="9"/>
      <c r="I55" s="68">
        <f t="shared" si="3"/>
        <v>0.05437446401305448</v>
      </c>
      <c r="J55" s="67"/>
      <c r="K55" s="9">
        <v>9105338.06</v>
      </c>
      <c r="L55" s="9"/>
      <c r="M55" s="9">
        <v>141579281.49</v>
      </c>
      <c r="N55" s="9"/>
      <c r="O55" s="9">
        <v>118032327</v>
      </c>
      <c r="P55" s="9"/>
      <c r="Q55" s="68">
        <f t="shared" si="4"/>
        <v>0.039061168234007</v>
      </c>
      <c r="R55" s="72"/>
      <c r="S55" s="57">
        <f t="shared" si="5"/>
        <v>-0.059773307307603676</v>
      </c>
    </row>
    <row r="56" spans="1:19" ht="13.5" customHeight="1">
      <c r="A56" s="47" t="s">
        <v>37</v>
      </c>
      <c r="B56" s="45"/>
      <c r="C56" s="9">
        <v>567737.82</v>
      </c>
      <c r="D56" s="9">
        <v>9485.48</v>
      </c>
      <c r="E56" s="9">
        <v>5642030.49</v>
      </c>
      <c r="F56" s="9"/>
      <c r="G56" s="9">
        <v>5307722.1</v>
      </c>
      <c r="H56" s="9"/>
      <c r="I56" s="68">
        <f t="shared" si="3"/>
        <v>0.003199143811297856</v>
      </c>
      <c r="J56" s="66"/>
      <c r="K56" s="9">
        <v>577745.91</v>
      </c>
      <c r="L56" s="9">
        <v>9485.48</v>
      </c>
      <c r="M56" s="9">
        <v>5884108.65</v>
      </c>
      <c r="N56" s="9"/>
      <c r="O56" s="9">
        <v>5396084</v>
      </c>
      <c r="P56" s="9"/>
      <c r="Q56" s="68">
        <f t="shared" si="4"/>
        <v>0.002478483504765057</v>
      </c>
      <c r="R56" s="72"/>
      <c r="S56" s="57">
        <f t="shared" si="5"/>
        <v>0.017322649674837307</v>
      </c>
    </row>
    <row r="57" spans="1:19" ht="13.5" customHeight="1">
      <c r="A57" s="47" t="s">
        <v>38</v>
      </c>
      <c r="B57" s="45"/>
      <c r="C57" s="10">
        <v>5731558.31</v>
      </c>
      <c r="D57" s="9"/>
      <c r="E57" s="10">
        <v>57554080.35</v>
      </c>
      <c r="F57" s="9"/>
      <c r="G57" s="10">
        <v>58565186.14</v>
      </c>
      <c r="H57" s="9"/>
      <c r="I57" s="69">
        <f t="shared" si="3"/>
        <v>0.0322967374210323</v>
      </c>
      <c r="J57" s="66"/>
      <c r="K57" s="10">
        <v>6227144.39</v>
      </c>
      <c r="L57" s="9"/>
      <c r="M57" s="10">
        <v>62508560.35</v>
      </c>
      <c r="N57" s="9"/>
      <c r="O57" s="10">
        <v>57411520</v>
      </c>
      <c r="P57" s="9"/>
      <c r="Q57" s="69">
        <f t="shared" si="4"/>
        <v>0.026713948788326797</v>
      </c>
      <c r="R57" s="72"/>
      <c r="S57" s="57">
        <f t="shared" si="5"/>
        <v>0.0795848062871078</v>
      </c>
    </row>
    <row r="58" spans="1:19" ht="13.5" customHeight="1">
      <c r="A58" s="47"/>
      <c r="B58" s="45"/>
      <c r="C58" s="9">
        <f>SUM(C51:C57)</f>
        <v>95019277.85</v>
      </c>
      <c r="D58" s="9"/>
      <c r="E58" s="9">
        <f>SUM(E51:E57)</f>
        <v>1094861866.23</v>
      </c>
      <c r="F58" s="9"/>
      <c r="G58" s="9">
        <f>SUM(G51:G57)</f>
        <v>854315122.27</v>
      </c>
      <c r="H58" s="9"/>
      <c r="I58" s="68">
        <f>SUM(I51:I57)</f>
        <v>0.5354237889028054</v>
      </c>
      <c r="J58" s="67"/>
      <c r="K58" s="9">
        <f>SUM(K51:K57)</f>
        <v>106720664</v>
      </c>
      <c r="L58" s="9"/>
      <c r="M58" s="9">
        <f>SUM(M51:M57)</f>
        <v>1113075418.54</v>
      </c>
      <c r="N58" s="9"/>
      <c r="O58" s="9">
        <f>SUM(O51:O57)</f>
        <v>981791191</v>
      </c>
      <c r="P58" s="9"/>
      <c r="Q58" s="68">
        <f>SUM(Q51:Q57)</f>
        <v>0.4578230685208555</v>
      </c>
      <c r="R58" s="72"/>
      <c r="S58" s="57">
        <f t="shared" si="5"/>
        <v>0.10964499012112598</v>
      </c>
    </row>
    <row r="59" spans="1:19" ht="13.5" customHeight="1" thickBot="1">
      <c r="A59" s="39"/>
      <c r="B59" s="40"/>
      <c r="C59" s="39"/>
      <c r="D59" s="12"/>
      <c r="E59" s="12"/>
      <c r="F59" s="12"/>
      <c r="G59" s="12"/>
      <c r="H59" s="12"/>
      <c r="I59" s="55"/>
      <c r="J59" s="67"/>
      <c r="K59" s="6"/>
      <c r="L59" s="6"/>
      <c r="M59" s="6"/>
      <c r="N59" s="6"/>
      <c r="O59" s="6"/>
      <c r="P59" s="6"/>
      <c r="Q59" s="65"/>
      <c r="R59" s="72"/>
      <c r="S59" s="55"/>
    </row>
    <row r="60" spans="1:19" s="6" customFormat="1" ht="34.5" customHeight="1" thickBot="1">
      <c r="A60" s="107" t="s">
        <v>33</v>
      </c>
      <c r="B60" s="108"/>
      <c r="C60" s="30">
        <f>C58</f>
        <v>95019277.85</v>
      </c>
      <c r="D60" s="30"/>
      <c r="E60" s="30">
        <f>E58</f>
        <v>1094861866.23</v>
      </c>
      <c r="F60" s="30"/>
      <c r="G60" s="30">
        <f>G58</f>
        <v>854315122.27</v>
      </c>
      <c r="H60" s="30"/>
      <c r="I60" s="73">
        <f>I58</f>
        <v>0.5354237889028054</v>
      </c>
      <c r="J60" s="33"/>
      <c r="K60" s="30">
        <f>K58</f>
        <v>106720664</v>
      </c>
      <c r="L60" s="30"/>
      <c r="M60" s="30">
        <f>M58</f>
        <v>1113075418.54</v>
      </c>
      <c r="N60" s="30"/>
      <c r="O60" s="30">
        <f>O58</f>
        <v>981791191</v>
      </c>
      <c r="P60" s="30"/>
      <c r="Q60" s="73">
        <f>Q58</f>
        <v>0.4578230685208555</v>
      </c>
      <c r="R60" s="33"/>
      <c r="S60" s="31">
        <f>(K60-C60)/K60</f>
        <v>0.10964499012112598</v>
      </c>
    </row>
    <row r="61" spans="1:19" s="6" customFormat="1" ht="13.5" customHeight="1" thickBot="1">
      <c r="A61" s="47"/>
      <c r="B61" s="45"/>
      <c r="C61" s="56"/>
      <c r="D61" s="9"/>
      <c r="E61" s="9"/>
      <c r="F61" s="9"/>
      <c r="G61" s="9"/>
      <c r="H61" s="9"/>
      <c r="I61" s="57"/>
      <c r="J61" s="66"/>
      <c r="Q61" s="65"/>
      <c r="R61" s="72"/>
      <c r="S61" s="57"/>
    </row>
    <row r="62" spans="1:19" s="6" customFormat="1" ht="13.5" customHeight="1" thickBot="1">
      <c r="A62" s="96" t="s">
        <v>39</v>
      </c>
      <c r="B62" s="97"/>
      <c r="C62" s="91"/>
      <c r="D62" s="92"/>
      <c r="E62" s="92"/>
      <c r="F62" s="92"/>
      <c r="G62" s="92"/>
      <c r="H62" s="92"/>
      <c r="I62" s="93"/>
      <c r="J62" s="95"/>
      <c r="K62" s="90"/>
      <c r="L62" s="90"/>
      <c r="M62" s="90"/>
      <c r="N62" s="90"/>
      <c r="O62" s="90"/>
      <c r="P62" s="90"/>
      <c r="Q62" s="98"/>
      <c r="R62" s="95"/>
      <c r="S62" s="93"/>
    </row>
    <row r="63" spans="1:19" s="6" customFormat="1" ht="13.5" customHeight="1">
      <c r="A63" s="48"/>
      <c r="B63" s="49"/>
      <c r="C63" s="59"/>
      <c r="D63" s="13"/>
      <c r="E63" s="13"/>
      <c r="F63" s="13"/>
      <c r="G63" s="13"/>
      <c r="H63" s="13"/>
      <c r="I63" s="60"/>
      <c r="J63" s="66"/>
      <c r="K63" s="1"/>
      <c r="L63" s="1"/>
      <c r="M63" s="1"/>
      <c r="N63" s="1"/>
      <c r="O63" s="1"/>
      <c r="P63" s="1"/>
      <c r="Q63" s="70"/>
      <c r="R63" s="66"/>
      <c r="S63" s="60"/>
    </row>
    <row r="64" spans="1:19" s="6" customFormat="1" ht="13.5" customHeight="1">
      <c r="A64" s="42" t="s">
        <v>40</v>
      </c>
      <c r="B64" s="45"/>
      <c r="C64" s="56"/>
      <c r="D64" s="9"/>
      <c r="E64" s="9"/>
      <c r="F64" s="9"/>
      <c r="G64" s="9"/>
      <c r="H64" s="9"/>
      <c r="I64" s="57"/>
      <c r="J64" s="66"/>
      <c r="K64" s="1"/>
      <c r="L64" s="1"/>
      <c r="M64" s="1"/>
      <c r="N64" s="1"/>
      <c r="O64" s="1"/>
      <c r="P64" s="1"/>
      <c r="Q64" s="70"/>
      <c r="R64" s="66"/>
      <c r="S64" s="57"/>
    </row>
    <row r="65" spans="1:19" s="6" customFormat="1" ht="13.5" customHeight="1">
      <c r="A65" s="47" t="s">
        <v>20</v>
      </c>
      <c r="B65" s="45"/>
      <c r="C65" s="1"/>
      <c r="D65" s="1"/>
      <c r="E65" s="1"/>
      <c r="F65" s="1"/>
      <c r="G65" s="1"/>
      <c r="H65" s="9"/>
      <c r="I65" s="69">
        <f>C65/$C$71</f>
        <v>0</v>
      </c>
      <c r="J65" s="66"/>
      <c r="K65" s="10">
        <v>2705.46</v>
      </c>
      <c r="L65" s="9"/>
      <c r="M65" s="10">
        <v>275269.53</v>
      </c>
      <c r="N65" s="9"/>
      <c r="O65" s="10">
        <v>282750</v>
      </c>
      <c r="P65" s="9"/>
      <c r="Q65" s="69">
        <f>K65/$K$71</f>
        <v>1.1606205888678072E-05</v>
      </c>
      <c r="R65" s="66"/>
      <c r="S65" s="58">
        <f>(K65-C65)/K65</f>
        <v>1</v>
      </c>
    </row>
    <row r="66" spans="1:19" s="6" customFormat="1" ht="13.5" customHeight="1">
      <c r="A66" s="48"/>
      <c r="B66" s="49"/>
      <c r="C66" s="10">
        <v>60542.06</v>
      </c>
      <c r="D66" s="9"/>
      <c r="E66" s="10">
        <v>1048034.15</v>
      </c>
      <c r="F66" s="9"/>
      <c r="G66" s="10">
        <v>2803667.25</v>
      </c>
      <c r="H66" s="9"/>
      <c r="I66" s="68">
        <f>SUM(I65)</f>
        <v>0</v>
      </c>
      <c r="J66" s="66"/>
      <c r="K66" s="9">
        <f>SUM(K65:K65)</f>
        <v>2705.46</v>
      </c>
      <c r="L66" s="9"/>
      <c r="M66" s="9">
        <f>SUM(M65:M65)</f>
        <v>275269.53</v>
      </c>
      <c r="N66" s="9"/>
      <c r="O66" s="9">
        <f>SUM(O65:O65)</f>
        <v>282750</v>
      </c>
      <c r="P66" s="9"/>
      <c r="Q66" s="68">
        <f>SUM(Q65)</f>
        <v>1.1606205888678072E-05</v>
      </c>
      <c r="R66" s="66"/>
      <c r="S66" s="57">
        <f>(K66-C66)/K66</f>
        <v>-21.377732437367396</v>
      </c>
    </row>
    <row r="67" spans="1:19" s="1" customFormat="1" ht="13.5" customHeight="1" thickBot="1">
      <c r="A67" s="47"/>
      <c r="B67" s="49"/>
      <c r="C67" s="59"/>
      <c r="D67" s="13"/>
      <c r="E67" s="13"/>
      <c r="F67" s="13"/>
      <c r="G67" s="13"/>
      <c r="H67" s="13"/>
      <c r="I67" s="60"/>
      <c r="J67" s="66"/>
      <c r="Q67" s="70"/>
      <c r="R67" s="66"/>
      <c r="S67" s="60"/>
    </row>
    <row r="68" spans="1:19" ht="13.5" customHeight="1" thickBot="1">
      <c r="A68" s="27" t="s">
        <v>41</v>
      </c>
      <c r="B68" s="28"/>
      <c r="C68" s="29">
        <f>C66</f>
        <v>60542.06</v>
      </c>
      <c r="D68" s="74"/>
      <c r="E68" s="30">
        <f>E66</f>
        <v>1048034.15</v>
      </c>
      <c r="F68" s="30"/>
      <c r="G68" s="30">
        <f>G66</f>
        <v>2803667.25</v>
      </c>
      <c r="H68" s="74"/>
      <c r="I68" s="73">
        <f>I66</f>
        <v>0</v>
      </c>
      <c r="J68" s="75"/>
      <c r="K68" s="30">
        <f>K66</f>
        <v>2705.46</v>
      </c>
      <c r="L68" s="74"/>
      <c r="M68" s="30">
        <f>M66</f>
        <v>275269.53</v>
      </c>
      <c r="N68" s="30"/>
      <c r="O68" s="30">
        <f>O66</f>
        <v>282750</v>
      </c>
      <c r="P68" s="74"/>
      <c r="Q68" s="73">
        <f>Q66</f>
        <v>1.1606205888678072E-05</v>
      </c>
      <c r="R68" s="33"/>
      <c r="S68" s="31">
        <f>(K68-C68)/K68</f>
        <v>-21.377732437367396</v>
      </c>
    </row>
    <row r="69" spans="1:19" s="6" customFormat="1" ht="13.5" customHeight="1">
      <c r="A69" s="46"/>
      <c r="B69" s="45"/>
      <c r="C69" s="56"/>
      <c r="D69" s="9"/>
      <c r="E69" s="9"/>
      <c r="F69" s="9"/>
      <c r="G69" s="9"/>
      <c r="H69" s="9"/>
      <c r="I69" s="57"/>
      <c r="J69" s="67"/>
      <c r="Q69" s="65"/>
      <c r="R69" s="72"/>
      <c r="S69" s="57"/>
    </row>
    <row r="70" spans="1:19" ht="13.5" customHeight="1" thickBot="1">
      <c r="A70" s="46"/>
      <c r="B70" s="45"/>
      <c r="C70" s="56"/>
      <c r="D70" s="9"/>
      <c r="E70" s="9"/>
      <c r="F70" s="9"/>
      <c r="G70" s="9"/>
      <c r="H70" s="9"/>
      <c r="I70" s="57"/>
      <c r="J70" s="67"/>
      <c r="K70" s="6"/>
      <c r="L70" s="6"/>
      <c r="M70" s="6"/>
      <c r="N70" s="6"/>
      <c r="O70" s="6"/>
      <c r="P70" s="6"/>
      <c r="Q70" s="65"/>
      <c r="R70" s="72"/>
      <c r="S70" s="57"/>
    </row>
    <row r="71" spans="1:19" s="17" customFormat="1" ht="20.25" thickBot="1">
      <c r="A71" s="34" t="s">
        <v>18</v>
      </c>
      <c r="B71" s="35"/>
      <c r="C71" s="76">
        <f>C46+C60+C68</f>
        <v>177465551.25</v>
      </c>
      <c r="D71" s="77"/>
      <c r="E71" s="77">
        <f>E46+E60+E68</f>
        <v>2328196155.3300004</v>
      </c>
      <c r="F71" s="77"/>
      <c r="G71" s="77">
        <f>G46+G60+G68</f>
        <v>1848865993.84</v>
      </c>
      <c r="H71" s="77"/>
      <c r="I71" s="78">
        <f>I46+I60+I68</f>
        <v>0.9996588517626459</v>
      </c>
      <c r="J71" s="79"/>
      <c r="K71" s="77">
        <f>K46+K60+K68</f>
        <v>233104601.62</v>
      </c>
      <c r="L71" s="77"/>
      <c r="M71" s="77">
        <f>M46+M60+M68</f>
        <v>2540778053.0100007</v>
      </c>
      <c r="N71" s="77"/>
      <c r="O71" s="77">
        <f>O46+O60+O68</f>
        <v>2075428618.05</v>
      </c>
      <c r="P71" s="77"/>
      <c r="Q71" s="78">
        <f>Q46+Q60+Q68</f>
        <v>0.9999999999999999</v>
      </c>
      <c r="R71" s="33"/>
      <c r="S71" s="78">
        <f>(K71-C71)/K71</f>
        <v>0.23868705286522435</v>
      </c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s="17" customFormat="1" ht="13.5" customHeight="1">
      <c r="A73" s="11"/>
      <c r="B73" s="16"/>
      <c r="C73" s="13"/>
      <c r="D73" s="13"/>
      <c r="E73" s="13"/>
      <c r="F73" s="13"/>
      <c r="G73" s="13"/>
      <c r="H73" s="13"/>
      <c r="I73" s="14"/>
      <c r="J73" s="8"/>
    </row>
    <row r="74" spans="1:10" ht="13.5" customHeight="1">
      <c r="A74" s="4"/>
      <c r="B74" s="4"/>
      <c r="C74" s="4"/>
      <c r="D74" s="4"/>
      <c r="E74" s="4"/>
      <c r="F74" s="4"/>
      <c r="G74" s="4"/>
      <c r="H74" s="4"/>
      <c r="I74" s="7"/>
      <c r="J74" s="15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8"/>
    </row>
    <row r="77" spans="1:10" ht="13.5" customHeight="1">
      <c r="A77" s="18"/>
      <c r="B77" s="18"/>
      <c r="C77" s="19"/>
      <c r="D77" s="19"/>
      <c r="E77" s="19"/>
      <c r="F77" s="19"/>
      <c r="G77" s="20"/>
      <c r="H77" s="20"/>
      <c r="I77" s="21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1:10" ht="13.5" customHeight="1">
      <c r="A79" s="22"/>
      <c r="B79" s="23"/>
      <c r="C79" s="24"/>
      <c r="D79" s="24"/>
      <c r="G79" s="22"/>
      <c r="H79" s="22"/>
      <c r="I79" s="25"/>
      <c r="J79" s="1"/>
    </row>
    <row r="80" spans="3:10" ht="13.5" customHeight="1">
      <c r="C80" s="24"/>
      <c r="D80" s="24"/>
      <c r="J80" s="1"/>
    </row>
    <row r="81" ht="13.5" customHeight="1">
      <c r="J81" s="1"/>
    </row>
    <row r="82" spans="3:10" ht="13.5" customHeight="1">
      <c r="C82" s="24"/>
      <c r="D82" s="24"/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spans="2:10" ht="13.5" customHeight="1">
      <c r="B89" s="23"/>
      <c r="J89" s="1"/>
    </row>
    <row r="90" spans="2:10" ht="13.5" customHeight="1">
      <c r="B90" s="23"/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  <row r="103" ht="13.5" customHeight="1">
      <c r="J103" s="1"/>
    </row>
  </sheetData>
  <sheetProtection/>
  <mergeCells count="6">
    <mergeCell ref="A60:B60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2018-11-12T20:55:15Z</cp:lastPrinted>
  <dcterms:created xsi:type="dcterms:W3CDTF">2009-02-19T19:53:26Z</dcterms:created>
  <dcterms:modified xsi:type="dcterms:W3CDTF">2018-11-12T20:55:37Z</dcterms:modified>
  <cp:category/>
  <cp:version/>
  <cp:contentType/>
  <cp:contentStatus/>
</cp:coreProperties>
</file>