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<sst xmlns="http://schemas.openxmlformats.org/spreadsheetml/2006/main" count="52" uniqueCount="48">
  <si>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</si>
  <si>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</si>
  <si>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</si>
  <si>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</si>
  <si>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</si>
  <si>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</si>
  <si>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</si>
  <si>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</si>
  <si>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</si>
  <si>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</si>
  <si>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</si>
  <si>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</si>
  <si>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</si>
  <si>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</si>
  <si>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</si>
  <si>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</si>
  <si>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</si>
  <si>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</si>
  <si>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</si>
  <si>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</si>
  <si>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</si>
  <si>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</si>
  <si>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</si>
  <si>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</si>
  <si>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</si>
  <si>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</si>
  <si>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</si>
  <si>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</si>
  <si>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</si>
  <si>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</si>
  <si>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</si>
  <si>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</si>
  <si>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</si>
  <si>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</si>
  <si>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</si>
  <si>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</si>
  <si>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</si>
  <si>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</si>
  <si>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</si>
  <si>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</si>
  <si>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</si>
  <si>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</si>
  <si>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</si>
  <si>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</si>
  <si>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</si>
  <si>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</si>
  <si>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COMPARATIVO MES MARZO DE  2018 VS MES DE MARZO 2019</t>
  </si>
  <si>
    <t>MARZO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</si>
</sst>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MARZO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MARZO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36176457.34</v>
      </c>
      <c r="D13" s="9"/>
      <c r="E13" s="9">
        <v>106154751.12</v>
      </c>
      <c r="F13" s="9"/>
      <c r="G13" s="9">
        <v>76487683</v>
      </c>
      <c r="H13" s="9"/>
      <c r="I13" s="68">
        <f>C13/$C$68</f>
        <v>0.1989529243592869</v>
      </c>
      <c r="J13" s="67"/>
      <c r="K13" s="9">
        <v>72455322.74</v>
      </c>
      <c r="L13" s="9"/>
      <c r="M13" s="9">
        <v>199591734.8</v>
      </c>
      <c r="N13" s="9"/>
      <c r="O13" s="9">
        <v>114004800</v>
      </c>
      <c r="P13" s="9"/>
      <c r="Q13" s="68">
        <f>K13/$K$68</f>
        <v>0.3071199279515957</v>
      </c>
      <c r="R13" s="72"/>
      <c r="S13" s="57">
        <f>(K13-C13)/K13</f>
        <v>0.5007066979769552</v>
      </c>
    </row>
    <row r="14" spans="1:19" ht="13.5" customHeight="1">
      <c r="A14" s="44" t="s">
        <v>6</v>
      </c>
      <c r="B14" s="45"/>
      <c r="C14" s="9">
        <v>25942174</v>
      </c>
      <c r="D14" s="9"/>
      <c r="E14" s="9">
        <f>535998689+C14</f>
        <v>561940863</v>
      </c>
      <c r="F14" s="9"/>
      <c r="G14" s="9">
        <v>570415093</v>
      </c>
      <c r="H14" s="9"/>
      <c r="I14" s="68">
        <f>C14/$C$68</f>
        <v>0.14266934246849775</v>
      </c>
      <c r="J14" s="67"/>
      <c r="K14" s="9">
        <v>25190593</v>
      </c>
      <c r="L14" s="9"/>
      <c r="M14" s="9">
        <f>542296810+K14</f>
        <v>567487403</v>
      </c>
      <c r="N14" s="9"/>
      <c r="O14" s="9">
        <v>562281084</v>
      </c>
      <c r="P14" s="9"/>
      <c r="Q14" s="68">
        <f>K14/$K$68</f>
        <v>0.10677660128545542</v>
      </c>
      <c r="R14" s="72"/>
      <c r="S14" s="57">
        <f>(K14-C14)/K14</f>
        <v>-0.029835780364519407</v>
      </c>
    </row>
    <row r="15" spans="1:19" ht="13.5" customHeight="1">
      <c r="A15" s="44" t="s">
        <v>7</v>
      </c>
      <c r="B15" s="45"/>
      <c r="C15" s="9">
        <v>95555.97</v>
      </c>
      <c r="D15" s="9"/>
      <c r="E15" s="9">
        <v>146149.94</v>
      </c>
      <c r="F15" s="9"/>
      <c r="G15" s="9">
        <v>236253</v>
      </c>
      <c r="H15" s="9"/>
      <c r="I15" s="99">
        <f>C15/$C$68</f>
        <v>0.0005255113703593035</v>
      </c>
      <c r="J15" s="67"/>
      <c r="K15" s="9">
        <v>159285.28</v>
      </c>
      <c r="L15" s="9"/>
      <c r="M15" s="9">
        <v>330862.34</v>
      </c>
      <c r="N15" s="9"/>
      <c r="O15" s="9">
        <v>132678</v>
      </c>
      <c r="P15" s="9"/>
      <c r="Q15" s="99">
        <f>K15/$K$68</f>
        <v>0.0006751703238269194</v>
      </c>
      <c r="R15" s="72"/>
      <c r="S15" s="57">
        <f>(K15-C15)/K15</f>
        <v>0.40009541371305624</v>
      </c>
    </row>
    <row r="16" spans="1:19" ht="13.5" customHeight="1">
      <c r="A16" s="44" t="s">
        <v>43</v>
      </c>
      <c r="B16" s="45"/>
      <c r="C16" s="9">
        <v>1548.61</v>
      </c>
      <c r="D16" s="9"/>
      <c r="E16" s="9">
        <v>2034.75</v>
      </c>
      <c r="F16" s="9"/>
      <c r="G16" s="9">
        <v>1235231</v>
      </c>
      <c r="H16" s="9"/>
      <c r="I16" s="99">
        <f>C16/$C$68</f>
        <v>8.516601979469425E-06</v>
      </c>
      <c r="J16" s="67"/>
      <c r="K16" s="9">
        <v>353.91</v>
      </c>
      <c r="L16" s="9"/>
      <c r="M16" s="9">
        <v>34253.2</v>
      </c>
      <c r="N16" s="9"/>
      <c r="O16" s="9">
        <v>0</v>
      </c>
      <c r="P16" s="9"/>
      <c r="Q16" s="99">
        <f>K16/$K$68</f>
        <v>1.5001356641717618E-06</v>
      </c>
      <c r="R16" s="72"/>
      <c r="S16" s="57">
        <f>(K16-C16)/K16</f>
        <v>-3.375716990195247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271692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0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62215735.92</v>
      </c>
      <c r="D18" s="12"/>
      <c r="E18" s="9">
        <f>SUM(E13:E17)</f>
        <v>668243798.8100001</v>
      </c>
      <c r="F18" s="9"/>
      <c r="G18" s="9">
        <f>SUM(G13:G17)</f>
        <v>648645952</v>
      </c>
      <c r="H18" s="9"/>
      <c r="I18" s="68">
        <f>SUM(I13:I17)</f>
        <v>0.3421562948001234</v>
      </c>
      <c r="J18" s="67"/>
      <c r="K18" s="9">
        <f>SUM(K13:K17)</f>
        <v>97805554.92999999</v>
      </c>
      <c r="L18" s="12"/>
      <c r="M18" s="9">
        <f>SUM(M13:M17)</f>
        <v>767444253.34</v>
      </c>
      <c r="N18" s="9"/>
      <c r="O18" s="9">
        <f>SUM(O13:O17)</f>
        <v>676418562</v>
      </c>
      <c r="P18" s="9"/>
      <c r="Q18" s="68">
        <f>SUM(Q13:Q17)</f>
        <v>0.4145731996965422</v>
      </c>
      <c r="R18" s="72"/>
      <c r="S18" s="57">
        <f>(K18-C18)/K18</f>
        <v>0.3638834116883426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0</v>
      </c>
      <c r="F21" s="9"/>
      <c r="G21" s="9">
        <v>1110294</v>
      </c>
      <c r="H21" s="9"/>
      <c r="I21" s="68">
        <f aca="true" t="shared" si="0" ref="I21:I27">C21/$C$68</f>
        <v>0</v>
      </c>
      <c r="J21" s="67"/>
      <c r="K21" s="9">
        <v>3379898.16</v>
      </c>
      <c r="L21" s="9"/>
      <c r="M21" s="9">
        <v>3379898.16</v>
      </c>
      <c r="N21" s="9"/>
      <c r="O21" s="9">
        <v>0</v>
      </c>
      <c r="P21" s="9"/>
      <c r="Q21" s="68">
        <f aca="true" t="shared" si="1" ref="Q21:Q27">K21/$K$68</f>
        <v>0.014326539999108575</v>
      </c>
      <c r="R21" s="72"/>
      <c r="S21" s="57">
        <f>(K21-C21)/K21</f>
        <v>1</v>
      </c>
    </row>
    <row r="22" spans="1:19" s="6" customFormat="1" ht="13.5" customHeight="1">
      <c r="A22" s="46" t="s">
        <v>8</v>
      </c>
      <c r="B22" s="45"/>
      <c r="C22" s="9">
        <v>872169.16</v>
      </c>
      <c r="D22" s="9"/>
      <c r="E22" s="9">
        <v>2220841.45</v>
      </c>
      <c r="F22" s="9"/>
      <c r="G22" s="9">
        <v>4190636</v>
      </c>
      <c r="H22" s="9"/>
      <c r="I22" s="68">
        <f t="shared" si="0"/>
        <v>0.004796506282723337</v>
      </c>
      <c r="J22" s="67"/>
      <c r="K22" s="9">
        <v>667602.38</v>
      </c>
      <c r="L22" s="9"/>
      <c r="M22" s="9">
        <v>1477107.71</v>
      </c>
      <c r="N22" s="9"/>
      <c r="O22" s="9">
        <v>1959822</v>
      </c>
      <c r="P22" s="9"/>
      <c r="Q22" s="68">
        <f t="shared" si="1"/>
        <v>0.0028297989311518433</v>
      </c>
      <c r="R22" s="72"/>
      <c r="S22" s="57">
        <f>(K22-C22)/K22</f>
        <v>-0.30642008795714604</v>
      </c>
    </row>
    <row r="23" spans="1:19" s="6" customFormat="1" ht="13.5" customHeight="1">
      <c r="A23" s="44" t="s">
        <v>10</v>
      </c>
      <c r="B23" s="45"/>
      <c r="C23" s="9">
        <v>2242018.43</v>
      </c>
      <c r="D23" s="9"/>
      <c r="E23" s="9">
        <v>7830453.78</v>
      </c>
      <c r="F23" s="9"/>
      <c r="G23" s="9">
        <v>8991761.3</v>
      </c>
      <c r="H23" s="9"/>
      <c r="I23" s="68">
        <f t="shared" si="0"/>
        <v>0.012330011170627167</v>
      </c>
      <c r="J23" s="67"/>
      <c r="K23" s="9">
        <v>3300107.92</v>
      </c>
      <c r="L23" s="9"/>
      <c r="M23" s="9">
        <v>11357761.46</v>
      </c>
      <c r="N23" s="9"/>
      <c r="O23" s="9">
        <v>7282358</v>
      </c>
      <c r="P23" s="9"/>
      <c r="Q23" s="68">
        <f t="shared" si="1"/>
        <v>0.013988329197840385</v>
      </c>
      <c r="R23" s="72"/>
      <c r="S23" s="57">
        <f>(K23-C23)/K23</f>
        <v>0.32062269345421884</v>
      </c>
    </row>
    <row r="24" spans="1:19" s="6" customFormat="1" ht="13.5" customHeight="1">
      <c r="A24" s="46" t="s">
        <v>9</v>
      </c>
      <c r="B24" s="45"/>
      <c r="C24" s="9">
        <v>1302184</v>
      </c>
      <c r="D24" s="9"/>
      <c r="E24" s="9">
        <f>7297703+C24</f>
        <v>8599887</v>
      </c>
      <c r="F24" s="9"/>
      <c r="G24" s="9">
        <v>5546309</v>
      </c>
      <c r="H24" s="9"/>
      <c r="I24" s="68">
        <f t="shared" si="0"/>
        <v>0.007161378805531035</v>
      </c>
      <c r="J24" s="67"/>
      <c r="K24" s="9">
        <v>1301724.44</v>
      </c>
      <c r="L24" s="9"/>
      <c r="M24" s="9">
        <f>6995450+K24</f>
        <v>8297174.4399999995</v>
      </c>
      <c r="N24" s="9"/>
      <c r="O24" s="9">
        <v>8797280</v>
      </c>
      <c r="P24" s="9"/>
      <c r="Q24" s="68">
        <f t="shared" si="1"/>
        <v>0.0055176831888559645</v>
      </c>
      <c r="R24" s="72"/>
      <c r="S24" s="57">
        <f>(K24-C24)/K24</f>
        <v>-0.00035303938827487626</v>
      </c>
    </row>
    <row r="25" spans="1:19" s="6" customFormat="1" ht="13.5" customHeight="1">
      <c r="A25" s="47" t="s">
        <v>22</v>
      </c>
      <c r="B25" s="45"/>
      <c r="C25" s="9">
        <v>1732362.03</v>
      </c>
      <c r="D25" s="9"/>
      <c r="E25" s="9">
        <v>6370253.35</v>
      </c>
      <c r="F25" s="9"/>
      <c r="G25" s="9">
        <v>6831229</v>
      </c>
      <c r="H25" s="9"/>
      <c r="I25" s="68">
        <f t="shared" si="0"/>
        <v>0.009527148793986655</v>
      </c>
      <c r="J25" s="67"/>
      <c r="K25" s="9">
        <v>1475556.02</v>
      </c>
      <c r="L25" s="9"/>
      <c r="M25" s="9">
        <v>5659185.41</v>
      </c>
      <c r="N25" s="9"/>
      <c r="O25" s="9">
        <v>6466567</v>
      </c>
      <c r="P25" s="9"/>
      <c r="Q25" s="68">
        <f t="shared" si="1"/>
        <v>0.006254511627491004</v>
      </c>
      <c r="R25" s="72"/>
      <c r="S25" s="57">
        <f>(K25-C25)/K25</f>
        <v>-0.17404016283976803</v>
      </c>
    </row>
    <row r="26" spans="1:19" s="6" customFormat="1" ht="13.5" customHeight="1">
      <c r="A26" s="44" t="s">
        <v>25</v>
      </c>
      <c r="B26" s="45"/>
      <c r="C26" s="9">
        <v>362.58</v>
      </c>
      <c r="D26" s="9"/>
      <c r="E26" s="9">
        <v>12167.82</v>
      </c>
      <c r="F26" s="9"/>
      <c r="G26" s="9">
        <v>90468</v>
      </c>
      <c r="H26" s="9"/>
      <c r="I26" s="68">
        <f t="shared" si="0"/>
        <v>1.9940136933869885E-06</v>
      </c>
      <c r="J26" s="67"/>
      <c r="K26" s="9">
        <v>9.24</v>
      </c>
      <c r="L26" s="9"/>
      <c r="M26" s="9">
        <v>356.24</v>
      </c>
      <c r="N26" s="9"/>
      <c r="O26" s="9">
        <v>25000</v>
      </c>
      <c r="P26" s="9"/>
      <c r="Q26" s="68">
        <f t="shared" si="1"/>
        <v>3.916604090573049E-08</v>
      </c>
      <c r="R26" s="72"/>
      <c r="S26" s="57">
        <f>(K26-C26)/K26</f>
        <v>-38.24025974025974</v>
      </c>
    </row>
    <row r="27" spans="1:19" ht="13.5" customHeight="1">
      <c r="A27" s="44" t="s">
        <v>44</v>
      </c>
      <c r="B27" s="45"/>
      <c r="C27" s="9">
        <v>0</v>
      </c>
      <c r="D27" s="9"/>
      <c r="E27" s="9">
        <v>0</v>
      </c>
      <c r="F27" s="9"/>
      <c r="G27" s="9">
        <v>39894</v>
      </c>
      <c r="H27" s="9"/>
      <c r="I27" s="68">
        <f t="shared" si="0"/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1"/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6149096.2</v>
      </c>
      <c r="D28" s="9"/>
      <c r="E28" s="102">
        <f>SUM(E21:E27)</f>
        <v>25033603.4</v>
      </c>
      <c r="F28" s="9"/>
      <c r="G28" s="102">
        <f>SUM(G21:G27)</f>
        <v>26800591.3</v>
      </c>
      <c r="H28" s="9"/>
      <c r="I28" s="103">
        <f>SUM(I21:I27)</f>
        <v>0.033817039066561576</v>
      </c>
      <c r="J28" s="67"/>
      <c r="K28" s="102">
        <f>SUM(K21:K27)</f>
        <v>10124898.16</v>
      </c>
      <c r="L28" s="9"/>
      <c r="M28" s="102">
        <f>SUM(M21:M27)</f>
        <v>30171483.42</v>
      </c>
      <c r="N28" s="9"/>
      <c r="O28" s="102">
        <f>SUM(O21:O27)</f>
        <v>24531027</v>
      </c>
      <c r="P28" s="9"/>
      <c r="Q28" s="103">
        <f>SUM(Q21:Q27)</f>
        <v>0.042916902110488674</v>
      </c>
      <c r="R28" s="72"/>
      <c r="S28" s="104">
        <f>(K28-C28)/K28</f>
        <v>0.39267574815784617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1047609.81</v>
      </c>
      <c r="D31" s="9"/>
      <c r="E31" s="9">
        <v>2758196.47</v>
      </c>
      <c r="F31" s="9"/>
      <c r="G31" s="9">
        <v>2529040</v>
      </c>
      <c r="H31" s="9"/>
      <c r="I31" s="68">
        <f>C31/$C$68</f>
        <v>0.005761344548696954</v>
      </c>
      <c r="J31" s="67"/>
      <c r="K31" s="9">
        <v>988831.09</v>
      </c>
      <c r="L31" s="9"/>
      <c r="M31" s="9">
        <v>2988682.48</v>
      </c>
      <c r="N31" s="9"/>
      <c r="O31" s="9">
        <v>2619450</v>
      </c>
      <c r="P31" s="9"/>
      <c r="Q31" s="68">
        <f>K31/$K$68</f>
        <v>0.004191406809501955</v>
      </c>
      <c r="R31" s="72"/>
      <c r="S31" s="57">
        <f>(K31-C31)/K31</f>
        <v>-0.059442629377682785</v>
      </c>
    </row>
    <row r="32" spans="1:19" ht="13.5" customHeight="1">
      <c r="A32" s="44" t="s">
        <v>11</v>
      </c>
      <c r="B32" s="45"/>
      <c r="C32" s="9">
        <v>0</v>
      </c>
      <c r="D32" s="9"/>
      <c r="E32" s="9">
        <v>23604.04</v>
      </c>
      <c r="F32" s="9"/>
      <c r="G32" s="9">
        <v>400828</v>
      </c>
      <c r="H32" s="9"/>
      <c r="I32" s="68">
        <f>C32/$C$68</f>
        <v>0</v>
      </c>
      <c r="J32" s="67"/>
      <c r="K32" s="9">
        <v>2800</v>
      </c>
      <c r="L32" s="9"/>
      <c r="M32" s="9">
        <v>6337.37</v>
      </c>
      <c r="N32" s="9"/>
      <c r="O32" s="9">
        <v>25854</v>
      </c>
      <c r="P32" s="9"/>
      <c r="Q32" s="68">
        <f>K32/$K$68</f>
        <v>1.1868497244160754E-05</v>
      </c>
      <c r="R32" s="72"/>
      <c r="S32" s="57">
        <f>(K32-C32)/K32</f>
        <v>1</v>
      </c>
    </row>
    <row r="33" spans="1:19" ht="13.5" customHeight="1">
      <c r="A33" s="44" t="s">
        <v>12</v>
      </c>
      <c r="B33" s="45"/>
      <c r="C33" s="9">
        <v>8472855.32</v>
      </c>
      <c r="D33" s="9"/>
      <c r="E33" s="9">
        <v>24151655.01</v>
      </c>
      <c r="F33" s="9"/>
      <c r="G33" s="9">
        <v>7210071</v>
      </c>
      <c r="H33" s="9"/>
      <c r="I33" s="68">
        <f>C33/$C$68</f>
        <v>0.04659658428530751</v>
      </c>
      <c r="J33" s="67"/>
      <c r="K33" s="9">
        <v>10304986.78</v>
      </c>
      <c r="L33" s="9"/>
      <c r="M33" s="9">
        <v>27085582.62</v>
      </c>
      <c r="N33" s="9"/>
      <c r="O33" s="9">
        <v>14249000</v>
      </c>
      <c r="P33" s="9"/>
      <c r="Q33" s="68">
        <f>K33/$K$68</f>
        <v>0.04368025257126536</v>
      </c>
      <c r="R33" s="72"/>
      <c r="S33" s="57">
        <f>(K33-C33)/K33</f>
        <v>0.17779076277475817</v>
      </c>
    </row>
    <row r="34" spans="1:19" ht="13.5" customHeight="1">
      <c r="A34" s="44" t="s">
        <v>13</v>
      </c>
      <c r="B34" s="45"/>
      <c r="C34" s="10">
        <v>612385.06</v>
      </c>
      <c r="D34" s="9"/>
      <c r="E34" s="10">
        <v>1911126.62</v>
      </c>
      <c r="F34" s="9"/>
      <c r="G34" s="10">
        <v>2075527</v>
      </c>
      <c r="H34" s="9"/>
      <c r="I34" s="69">
        <f>C34/$C$68</f>
        <v>0.0033678200542379966</v>
      </c>
      <c r="J34" s="67"/>
      <c r="K34" s="10">
        <v>1260761.2</v>
      </c>
      <c r="L34" s="9"/>
      <c r="M34" s="10">
        <v>2752414.75</v>
      </c>
      <c r="N34" s="9"/>
      <c r="O34" s="10">
        <v>1809194</v>
      </c>
      <c r="P34" s="9"/>
      <c r="Q34" s="69">
        <f>K34/$K$68</f>
        <v>0.005344050295623145</v>
      </c>
      <c r="R34" s="72"/>
      <c r="S34" s="58">
        <f>(K34-C34)/K34</f>
        <v>0.5142735515655145</v>
      </c>
    </row>
    <row r="35" spans="1:19" s="6" customFormat="1" ht="13.5" customHeight="1">
      <c r="A35" s="46"/>
      <c r="B35" s="45"/>
      <c r="C35" s="9">
        <f>SUM(C31:C34)</f>
        <v>10132850.190000001</v>
      </c>
      <c r="D35" s="9"/>
      <c r="E35" s="9">
        <f>SUM(E31:E34)</f>
        <v>28844582.140000004</v>
      </c>
      <c r="F35" s="9"/>
      <c r="G35" s="9">
        <f>SUM(G31:G34)</f>
        <v>12215466</v>
      </c>
      <c r="H35" s="9"/>
      <c r="I35" s="68">
        <f>SUM(I31:I34)</f>
        <v>0.05572574888824246</v>
      </c>
      <c r="J35" s="67"/>
      <c r="K35" s="9">
        <f>SUM(K31:L34)</f>
        <v>12557379.069999998</v>
      </c>
      <c r="L35" s="9"/>
      <c r="M35" s="9">
        <f>SUM(M31:M34)</f>
        <v>32833017.220000003</v>
      </c>
      <c r="N35" s="9"/>
      <c r="O35" s="9">
        <f>SUM(O31:O34)</f>
        <v>18703498</v>
      </c>
      <c r="P35" s="9"/>
      <c r="Q35" s="68">
        <f>SUM(Q31:Q34)</f>
        <v>0.05322757817363462</v>
      </c>
      <c r="R35" s="72"/>
      <c r="S35" s="57">
        <f>(K35-C35)/K35</f>
        <v>0.19307602856333916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2201267.93</v>
      </c>
      <c r="D38" s="9"/>
      <c r="E38" s="9">
        <f>6214870+C38</f>
        <v>8416137.93</v>
      </c>
      <c r="F38" s="9"/>
      <c r="G38" s="9">
        <v>11130864</v>
      </c>
      <c r="H38" s="9"/>
      <c r="I38" s="68">
        <f>C38/$C$68</f>
        <v>0.012105903235792465</v>
      </c>
      <c r="J38" s="67"/>
      <c r="K38" s="9">
        <v>2119258.5</v>
      </c>
      <c r="L38" s="9"/>
      <c r="M38" s="9">
        <f>5746944+K38</f>
        <v>7866202.5</v>
      </c>
      <c r="N38" s="9"/>
      <c r="O38" s="9">
        <v>9774854</v>
      </c>
      <c r="P38" s="9"/>
      <c r="Q38" s="68">
        <f>K38/$K$68</f>
        <v>0.008983004881040806</v>
      </c>
      <c r="R38" s="72"/>
      <c r="S38" s="57">
        <f>(K38-C38)/K38</f>
        <v>-0.038697228299426505</v>
      </c>
    </row>
    <row r="39" spans="1:19" ht="13.5" customHeight="1">
      <c r="A39" s="44" t="s">
        <v>14</v>
      </c>
      <c r="B39" s="45"/>
      <c r="C39" s="9">
        <v>24468.71</v>
      </c>
      <c r="D39" s="9"/>
      <c r="E39" s="9">
        <v>94830.99</v>
      </c>
      <c r="F39" s="9"/>
      <c r="G39" s="9">
        <v>0</v>
      </c>
      <c r="H39" s="9"/>
      <c r="I39" s="68">
        <f>C39/$C$68</f>
        <v>0.00013456600694885306</v>
      </c>
      <c r="J39" s="67"/>
      <c r="K39" s="9">
        <v>23620.51</v>
      </c>
      <c r="L39" s="9"/>
      <c r="M39" s="9">
        <v>88245.66</v>
      </c>
      <c r="N39" s="9"/>
      <c r="O39" s="9">
        <v>680</v>
      </c>
      <c r="P39" s="9"/>
      <c r="Q39" s="68">
        <f>K39/$K$68</f>
        <v>0.00010012141351452554</v>
      </c>
      <c r="R39" s="72"/>
      <c r="S39" s="57">
        <f>(K39-C39)/K39</f>
        <v>-0.035909470201955875</v>
      </c>
    </row>
    <row r="40" spans="1:19" ht="13.5" customHeight="1">
      <c r="A40" s="44" t="s">
        <v>15</v>
      </c>
      <c r="B40" s="45"/>
      <c r="C40" s="9">
        <v>1222058.26</v>
      </c>
      <c r="D40" s="9"/>
      <c r="E40" s="9">
        <v>4381568.04</v>
      </c>
      <c r="F40" s="9"/>
      <c r="G40" s="9">
        <v>3268608</v>
      </c>
      <c r="H40" s="9"/>
      <c r="I40" s="99">
        <f>C40/$C$68</f>
        <v>0.006720726197133534</v>
      </c>
      <c r="J40" s="67"/>
      <c r="K40" s="9">
        <v>930759.85</v>
      </c>
      <c r="L40" s="9"/>
      <c r="M40" s="9">
        <v>3746455.52</v>
      </c>
      <c r="N40" s="9"/>
      <c r="O40" s="9">
        <v>3789432</v>
      </c>
      <c r="P40" s="9"/>
      <c r="Q40" s="68">
        <f>K40/$K$68</f>
        <v>0.003945257398107313</v>
      </c>
      <c r="R40" s="72"/>
      <c r="S40" s="57">
        <f>(K40-C40)/K40</f>
        <v>-0.3129683881400772</v>
      </c>
    </row>
    <row r="41" spans="1:19" ht="13.5" customHeight="1">
      <c r="A41" s="44"/>
      <c r="B41" s="45"/>
      <c r="C41" s="101">
        <f>SUM(C38:C40)</f>
        <v>3447794.9000000004</v>
      </c>
      <c r="D41" s="9"/>
      <c r="E41" s="102">
        <f>SUM(E38:E40)</f>
        <v>12892536.96</v>
      </c>
      <c r="F41" s="9"/>
      <c r="G41" s="102">
        <f>SUM(G38:G40)</f>
        <v>14399472</v>
      </c>
      <c r="H41" s="9"/>
      <c r="I41" s="103">
        <f>SUM(I38:I40)</f>
        <v>0.018961195439874852</v>
      </c>
      <c r="J41" s="67"/>
      <c r="K41" s="102">
        <f>SUM(K38:K40)</f>
        <v>3073638.86</v>
      </c>
      <c r="L41" s="9"/>
      <c r="M41" s="102">
        <f>SUM(M38:M40)</f>
        <v>11700903.68</v>
      </c>
      <c r="N41" s="9"/>
      <c r="O41" s="102">
        <f>SUM(O38:O40)</f>
        <v>13564966</v>
      </c>
      <c r="P41" s="9"/>
      <c r="Q41" s="103">
        <f>SUM(Q38:Q40)</f>
        <v>0.013028383692662645</v>
      </c>
      <c r="R41" s="72"/>
      <c r="S41" s="104">
        <f>(K41-C41)/K41</f>
        <v>-0.12173064469909797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81945477.21000001</v>
      </c>
      <c r="D43" s="30"/>
      <c r="E43" s="30">
        <f>E18+E28+E35+E41</f>
        <v>735014521.3100001</v>
      </c>
      <c r="F43" s="30"/>
      <c r="G43" s="30">
        <f>G18+G28+G35+G41</f>
        <v>702061481.3</v>
      </c>
      <c r="H43" s="30"/>
      <c r="I43" s="73">
        <f>I18+I28+I35+I41</f>
        <v>0.45066027819480226</v>
      </c>
      <c r="J43" s="32"/>
      <c r="K43" s="30">
        <f>K18+K28+K35+K41</f>
        <v>123561471.01999998</v>
      </c>
      <c r="L43" s="30"/>
      <c r="M43" s="30">
        <f>M18+M28+M35+M41</f>
        <v>842149657.66</v>
      </c>
      <c r="N43" s="30"/>
      <c r="O43" s="30">
        <f>O18+O28+O35+O41</f>
        <v>733218053</v>
      </c>
      <c r="P43" s="30"/>
      <c r="Q43" s="73">
        <f>Q18+Q28+Q35+Q41</f>
        <v>0.5237460636733282</v>
      </c>
      <c r="R43" s="33"/>
      <c r="S43" s="31">
        <f>(K43-C43)/K43</f>
        <v>0.33680396863569145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57875654.36</v>
      </c>
      <c r="D48" s="9"/>
      <c r="E48" s="9">
        <v>186483649.53</v>
      </c>
      <c r="F48" s="9"/>
      <c r="G48" s="9">
        <v>166073388</v>
      </c>
      <c r="H48" s="9"/>
      <c r="I48" s="68">
        <f aca="true" t="shared" si="2" ref="I48:I54">C48/$C$68</f>
        <v>0.31828795660977544</v>
      </c>
      <c r="J48" s="67"/>
      <c r="K48" s="9">
        <v>69553113.56</v>
      </c>
      <c r="L48" s="9"/>
      <c r="M48" s="9">
        <v>214534072.16</v>
      </c>
      <c r="N48" s="9"/>
      <c r="O48" s="9">
        <v>173457158</v>
      </c>
      <c r="P48" s="9"/>
      <c r="Q48" s="68">
        <f aca="true" t="shared" si="3" ref="Q48:Q54">K48/$K$68</f>
        <v>0.2948181916463072</v>
      </c>
      <c r="R48" s="72"/>
      <c r="S48" s="57">
        <f aca="true" t="shared" si="4" ref="S48:S55">(K48-C48)/K48</f>
        <v>0.16789268808112295</v>
      </c>
    </row>
    <row r="49" spans="1:19" ht="13.5" customHeight="1">
      <c r="A49" s="47" t="s">
        <v>35</v>
      </c>
      <c r="B49" s="45"/>
      <c r="C49" s="9">
        <v>18569808.42</v>
      </c>
      <c r="D49" s="9"/>
      <c r="E49" s="9">
        <v>69221954.63</v>
      </c>
      <c r="F49" s="9"/>
      <c r="G49" s="9">
        <v>73420236</v>
      </c>
      <c r="H49" s="9"/>
      <c r="I49" s="68">
        <f t="shared" si="2"/>
        <v>0.10212491663371671</v>
      </c>
      <c r="J49" s="67"/>
      <c r="K49" s="9">
        <v>20416323.4</v>
      </c>
      <c r="L49" s="9"/>
      <c r="M49" s="9">
        <v>71665810.07</v>
      </c>
      <c r="N49" s="9"/>
      <c r="O49" s="9">
        <v>69242661</v>
      </c>
      <c r="P49" s="9"/>
      <c r="Q49" s="68">
        <f t="shared" si="3"/>
        <v>0.08653967071742669</v>
      </c>
      <c r="R49" s="72"/>
      <c r="S49" s="57">
        <f t="shared" si="4"/>
        <v>0.0904430706657006</v>
      </c>
    </row>
    <row r="50" spans="1:19" ht="13.5" customHeight="1">
      <c r="A50" s="47" t="s">
        <v>36</v>
      </c>
      <c r="B50" s="45"/>
      <c r="C50" s="9">
        <v>1665398.01</v>
      </c>
      <c r="D50" s="9"/>
      <c r="E50" s="9">
        <v>6091395.04</v>
      </c>
      <c r="F50" s="9"/>
      <c r="G50" s="9">
        <v>791754</v>
      </c>
      <c r="H50" s="9"/>
      <c r="I50" s="68">
        <f t="shared" si="2"/>
        <v>0.00915887924562701</v>
      </c>
      <c r="J50" s="67"/>
      <c r="K50" s="9">
        <v>862095.86</v>
      </c>
      <c r="L50" s="9"/>
      <c r="M50" s="9">
        <v>4783032.17</v>
      </c>
      <c r="N50" s="9"/>
      <c r="O50" s="9">
        <v>2270737</v>
      </c>
      <c r="P50" s="9"/>
      <c r="Q50" s="68">
        <f t="shared" si="3"/>
        <v>0.0036542079780758556</v>
      </c>
      <c r="R50" s="72"/>
      <c r="S50" s="57">
        <f t="shared" si="4"/>
        <v>-0.9318014240318937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C51/$C$68</f>
        <v>0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15444000.78</v>
      </c>
      <c r="D52" s="9"/>
      <c r="E52" s="9">
        <v>34548131.07</v>
      </c>
      <c r="F52" s="9"/>
      <c r="G52" s="9">
        <v>26026638</v>
      </c>
      <c r="H52" s="9"/>
      <c r="I52" s="68">
        <f t="shared" si="2"/>
        <v>0.08493449455568243</v>
      </c>
      <c r="J52" s="67"/>
      <c r="K52" s="9">
        <v>13781981.07</v>
      </c>
      <c r="L52" s="9"/>
      <c r="M52" s="9">
        <v>49518098.82</v>
      </c>
      <c r="N52" s="9"/>
      <c r="O52" s="9">
        <v>27549702</v>
      </c>
      <c r="P52" s="9"/>
      <c r="Q52" s="68">
        <f t="shared" si="3"/>
        <v>0.058418358695846676</v>
      </c>
      <c r="R52" s="72"/>
      <c r="S52" s="57">
        <f t="shared" si="4"/>
        <v>-0.12059367238704233</v>
      </c>
    </row>
    <row r="53" spans="1:19" ht="13.5" customHeight="1">
      <c r="A53" s="47" t="s">
        <v>37</v>
      </c>
      <c r="B53" s="45"/>
      <c r="C53" s="9">
        <v>24753.68</v>
      </c>
      <c r="D53" s="9">
        <v>9485.48</v>
      </c>
      <c r="E53" s="9">
        <v>1162449.95</v>
      </c>
      <c r="F53" s="9"/>
      <c r="G53" s="9">
        <v>1618824</v>
      </c>
      <c r="H53" s="9"/>
      <c r="I53" s="68">
        <f t="shared" si="2"/>
        <v>0.0001361332033805495</v>
      </c>
      <c r="J53" s="66"/>
      <c r="K53" s="9">
        <v>582964.67</v>
      </c>
      <c r="L53" s="9">
        <v>9485.48</v>
      </c>
      <c r="M53" s="9">
        <v>1794458.24</v>
      </c>
      <c r="N53" s="9"/>
      <c r="O53" s="9">
        <v>1090736.2</v>
      </c>
      <c r="P53" s="9"/>
      <c r="Q53" s="68">
        <f t="shared" si="3"/>
        <v>0.0024710409211921728</v>
      </c>
      <c r="R53" s="72"/>
      <c r="S53" s="57">
        <f t="shared" si="4"/>
        <v>0.9575382844384034</v>
      </c>
    </row>
    <row r="54" spans="1:19" ht="13.5" customHeight="1">
      <c r="A54" s="47" t="s">
        <v>38</v>
      </c>
      <c r="B54" s="45"/>
      <c r="C54" s="10">
        <v>6288594.09</v>
      </c>
      <c r="D54" s="9"/>
      <c r="E54" s="10">
        <v>18770971.8</v>
      </c>
      <c r="F54" s="9"/>
      <c r="G54" s="10">
        <v>17223456</v>
      </c>
      <c r="H54" s="9"/>
      <c r="I54" s="69">
        <f t="shared" si="2"/>
        <v>0.034584209629909234</v>
      </c>
      <c r="J54" s="66"/>
      <c r="K54" s="10">
        <v>7160470.94</v>
      </c>
      <c r="L54" s="9"/>
      <c r="M54" s="10">
        <v>21346359.4</v>
      </c>
      <c r="N54" s="9"/>
      <c r="O54" s="10">
        <v>18762116</v>
      </c>
      <c r="P54" s="9"/>
      <c r="Q54" s="69">
        <f t="shared" si="3"/>
        <v>0.030351439149386848</v>
      </c>
      <c r="R54" s="72"/>
      <c r="S54" s="58">
        <f t="shared" si="4"/>
        <v>0.12176250100108646</v>
      </c>
    </row>
    <row r="55" spans="1:19" ht="13.5" customHeight="1">
      <c r="A55" s="47"/>
      <c r="B55" s="45"/>
      <c r="C55" s="9">
        <f>SUM(C48:C54)</f>
        <v>99868209.34000002</v>
      </c>
      <c r="D55" s="9"/>
      <c r="E55" s="9">
        <f>SUM(E48:E54)</f>
        <v>316278552.02</v>
      </c>
      <c r="F55" s="9"/>
      <c r="G55" s="9">
        <f>SUM(G48:G54)</f>
        <v>285154296</v>
      </c>
      <c r="H55" s="9"/>
      <c r="I55" s="68">
        <f>SUM(I48:I54)</f>
        <v>0.5492265898780915</v>
      </c>
      <c r="J55" s="67"/>
      <c r="K55" s="9">
        <f>SUM(K48:K54)</f>
        <v>112356949.50000001</v>
      </c>
      <c r="L55" s="9"/>
      <c r="M55" s="9">
        <f>SUM(M48:M54)</f>
        <v>363641830.86</v>
      </c>
      <c r="N55" s="9"/>
      <c r="O55" s="9">
        <f>SUM(O48:O54)</f>
        <v>292373110.2</v>
      </c>
      <c r="P55" s="9"/>
      <c r="Q55" s="68">
        <f>SUM(Q48:Q54)</f>
        <v>0.4762529091082354</v>
      </c>
      <c r="R55" s="72"/>
      <c r="S55" s="57">
        <f t="shared" si="4"/>
        <v>0.11115236054001265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10" t="s">
        <v>33</v>
      </c>
      <c r="B57" s="111"/>
      <c r="C57" s="30">
        <f>C55</f>
        <v>99868209.34000002</v>
      </c>
      <c r="D57" s="30"/>
      <c r="E57" s="30">
        <f>E55</f>
        <v>316278552.02</v>
      </c>
      <c r="F57" s="30"/>
      <c r="G57" s="30">
        <f>G55</f>
        <v>285154296</v>
      </c>
      <c r="H57" s="30"/>
      <c r="I57" s="73">
        <f>I55</f>
        <v>0.5492265898780915</v>
      </c>
      <c r="J57" s="33"/>
      <c r="K57" s="30">
        <f>K55</f>
        <v>112356949.50000001</v>
      </c>
      <c r="L57" s="30"/>
      <c r="M57" s="30">
        <f>M55</f>
        <v>363641830.86</v>
      </c>
      <c r="N57" s="30"/>
      <c r="O57" s="30">
        <f>O55</f>
        <v>292373110.2</v>
      </c>
      <c r="P57" s="30"/>
      <c r="Q57" s="73">
        <f>Q55</f>
        <v>0.4762529091082354</v>
      </c>
      <c r="R57" s="33"/>
      <c r="S57" s="31">
        <f>(K57-C57)/K57</f>
        <v>0.11115236054001265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20571.26</v>
      </c>
      <c r="D62" s="9"/>
      <c r="E62" s="10">
        <v>111868.25</v>
      </c>
      <c r="F62" s="9"/>
      <c r="G62" s="10">
        <v>84825</v>
      </c>
      <c r="H62" s="9"/>
      <c r="I62" s="69">
        <f>C62/$C$68</f>
        <v>0.00011313192710636004</v>
      </c>
      <c r="J62" s="66"/>
      <c r="K62" s="107">
        <v>242.34</v>
      </c>
      <c r="L62" s="9"/>
      <c r="M62" s="10">
        <v>27550.26</v>
      </c>
      <c r="N62" s="9"/>
      <c r="O62" s="10">
        <v>44960</v>
      </c>
      <c r="P62" s="9"/>
      <c r="Q62" s="69">
        <f>K62/$K$68</f>
        <v>1.0272184364821134E-06</v>
      </c>
      <c r="R62" s="66"/>
      <c r="S62" s="58">
        <f>(K62-C62)/K62</f>
        <v>-83.88594536601468</v>
      </c>
    </row>
    <row r="63" spans="1:19" s="6" customFormat="1" ht="13.5" customHeight="1">
      <c r="A63" s="48"/>
      <c r="B63" s="49"/>
      <c r="C63" s="9">
        <f>SUM(C62)</f>
        <v>20571.26</v>
      </c>
      <c r="D63" s="9"/>
      <c r="E63" s="9">
        <f>SUM(E62)</f>
        <v>111868.25</v>
      </c>
      <c r="F63" s="9"/>
      <c r="G63" s="9">
        <f>SUM(G62)</f>
        <v>84825</v>
      </c>
      <c r="H63" s="9"/>
      <c r="I63" s="68">
        <f>SUM(I62)</f>
        <v>0.00011313192710636004</v>
      </c>
      <c r="J63" s="66"/>
      <c r="K63" s="108">
        <f>SUM(K62)</f>
        <v>242.34</v>
      </c>
      <c r="L63" s="9"/>
      <c r="M63" s="9">
        <f>SUM(M62)</f>
        <v>27550.26</v>
      </c>
      <c r="N63" s="9"/>
      <c r="O63" s="9">
        <f>SUM(O62)</f>
        <v>44960</v>
      </c>
      <c r="P63" s="9"/>
      <c r="Q63" s="68">
        <f>SUM(Q62)</f>
        <v>1.0272184364821134E-06</v>
      </c>
      <c r="R63" s="66"/>
      <c r="S63" s="57">
        <f>(K63-C63)/K63</f>
        <v>-83.88594536601468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20571.26</v>
      </c>
      <c r="D65" s="74"/>
      <c r="E65" s="30">
        <f>E63</f>
        <v>111868.25</v>
      </c>
      <c r="F65" s="30"/>
      <c r="G65" s="30">
        <f>G63</f>
        <v>84825</v>
      </c>
      <c r="H65" s="74"/>
      <c r="I65" s="73">
        <f>I63</f>
        <v>0.00011313192710636004</v>
      </c>
      <c r="J65" s="75"/>
      <c r="K65" s="109">
        <f>K63</f>
        <v>242.34</v>
      </c>
      <c r="L65" s="74"/>
      <c r="M65" s="30">
        <f>M63</f>
        <v>27550.26</v>
      </c>
      <c r="N65" s="30"/>
      <c r="O65" s="30">
        <f>O63</f>
        <v>44960</v>
      </c>
      <c r="P65" s="74"/>
      <c r="Q65" s="73">
        <f>Q63</f>
        <v>1.0272184364821134E-06</v>
      </c>
      <c r="R65" s="33"/>
      <c r="S65" s="31">
        <f>(K65-C65)/K65</f>
        <v>-83.88594536601468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181834257.81</v>
      </c>
      <c r="D68" s="77"/>
      <c r="E68" s="77">
        <f>E43+E57+E65</f>
        <v>1051404941.58</v>
      </c>
      <c r="F68" s="77"/>
      <c r="G68" s="77">
        <f>G43+G57+G65</f>
        <v>987300602.3</v>
      </c>
      <c r="H68" s="77"/>
      <c r="I68" s="78">
        <f>I43+I57+I65</f>
        <v>1</v>
      </c>
      <c r="J68" s="79"/>
      <c r="K68" s="77">
        <f>K43+K57+K65</f>
        <v>235918662.85999998</v>
      </c>
      <c r="L68" s="77"/>
      <c r="M68" s="77">
        <f>M43+M57+M65</f>
        <v>1205819038.78</v>
      </c>
      <c r="N68" s="77"/>
      <c r="O68" s="77">
        <f>O43+O57+O65</f>
        <v>1025636123.2</v>
      </c>
      <c r="P68" s="77"/>
      <c r="Q68" s="78">
        <f>Q43+Q57+Q65</f>
        <v>1.0000000000000002</v>
      </c>
      <c r="R68" s="33"/>
      <c r="S68" s="78">
        <f>(K68-C68)/K68</f>
        <v>0.22925021867428527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2019-04-10T15:13:32Z</cp:lastPrinted>
  <dcterms:created xsi:type="dcterms:W3CDTF">2009-02-19T19:53:26Z</dcterms:created>
  <dcterms:modified xsi:type="dcterms:W3CDTF">2019-04-10T15:15:10Z</dcterms:modified>
  <cp:category/>
  <cp:version/>
  <cp:contentType/>
  <cp:contentStatus/>
</cp:coreProperties>
</file>