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2017'!$A$8:$J$74</definedName>
    <definedName name="A_impresión_IM">#REF!</definedName>
    <definedName name="_xlnm.Print_Area" localSheetId="0">'FEBRERO 2017'!$A$1:$S$67</definedName>
    <definedName name="TOTALA" localSheetId="0">'FEBRERO 2017'!$E$67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<sst xmlns="http://schemas.openxmlformats.org/spreadsheetml/2006/main" count="51" uniqueCount="48">
  <si>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</si>
  <si>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</si>
  <si>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</si>
  <si>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</si>
  <si>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</si>
  <si>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</si>
  <si>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</si>
  <si>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</si>
  <si>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</si>
  <si>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</si>
  <si>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</si>
  <si>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</si>
  <si>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</si>
  <si>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</si>
  <si>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</si>
  <si>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</si>
  <si>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</si>
  <si>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</si>
  <si>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</si>
  <si>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</si>
  <si>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</si>
  <si>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</si>
  <si>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</si>
  <si>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</si>
  <si>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</si>
  <si>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</si>
  <si>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</si>
  <si>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</si>
  <si>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</si>
  <si>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</si>
  <si>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</si>
  <si>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</si>
  <si>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</si>
  <si>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</si>
  <si>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</si>
  <si>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</si>
  <si>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</si>
  <si>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</si>
  <si>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</si>
  <si>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</si>
  <si>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</si>
  <si>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</si>
  <si>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2020 VS 2019</t>
  </si>
  <si>
    <t>VENTA DE BIENES MUNICIPALES</t>
  </si>
  <si>
    <t>APORTACIONES FEDERALES</t>
  </si>
  <si>
    <t>PARTICIPACIONES ESTATALES</t>
  </si>
  <si>
    <t>COMPARATIVO MES MAYO DE  2019 VS MES DE MAYO 2020</t>
  </si>
  <si>
    <t>MAYO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</si>
</sst>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3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39" fontId="16" fillId="0" borderId="10" xfId="0" applyNumberFormat="1" applyFont="1" applyBorder="1" applyAlignment="1" applyProtection="1">
      <alignment vertical="center"/>
      <protection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99"/>
  <sheetViews>
    <sheetView showGridLines="0" tabSelected="1" zoomScale="75" zoomScaleNormal="75" zoomScalePageLayoutView="0" workbookViewId="0" topLeftCell="A1">
      <selection activeCell="S67" sqref="S67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2" t="s">
        <v>20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3:19" ht="22.5" customHeight="1">
      <c r="C4" s="112" t="s">
        <v>0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3:19" ht="22.5" customHeight="1">
      <c r="C5" s="112" t="s">
        <v>46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0" ht="19.5" customHeight="1" thickBot="1">
      <c r="A6" s="2"/>
      <c r="B6" s="2"/>
      <c r="C6" s="2" t="s">
        <v>16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10">
        <v>2019</v>
      </c>
      <c r="D7" s="110"/>
      <c r="E7" s="110"/>
      <c r="F7" s="110"/>
      <c r="G7" s="110"/>
      <c r="H7" s="110"/>
      <c r="I7" s="111"/>
      <c r="J7" s="61"/>
      <c r="K7" s="110">
        <v>2020</v>
      </c>
      <c r="L7" s="110"/>
      <c r="M7" s="110"/>
      <c r="N7" s="110"/>
      <c r="O7" s="110"/>
      <c r="P7" s="110"/>
      <c r="Q7" s="111"/>
      <c r="R7" s="71"/>
      <c r="S7" s="100" t="str">
        <f>C9</f>
        <v>MAYO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47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MAYO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42</v>
      </c>
    </row>
    <row r="10" spans="1:19" s="5" customFormat="1" ht="20.25" thickBot="1">
      <c r="A10" s="81" t="s">
        <v>30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57121314.56</v>
      </c>
      <c r="D13" s="9"/>
      <c r="E13" s="9">
        <v>299556551.41</v>
      </c>
      <c r="F13" s="9"/>
      <c r="G13" s="9">
        <v>161723690</v>
      </c>
      <c r="H13" s="9"/>
      <c r="I13" s="68">
        <f>C13/$C$67</f>
        <v>0.22927409638493915</v>
      </c>
      <c r="J13" s="67"/>
      <c r="K13" s="9">
        <v>25474986.14</v>
      </c>
      <c r="L13" s="9"/>
      <c r="M13" s="9">
        <v>135574732.24</v>
      </c>
      <c r="N13" s="9"/>
      <c r="O13" s="9">
        <v>268965401.25</v>
      </c>
      <c r="P13" s="9"/>
      <c r="Q13" s="68">
        <f>K13/$K$67</f>
        <v>0.1586658759949278</v>
      </c>
      <c r="R13" s="72"/>
      <c r="S13" s="57">
        <f>(K13-C13)/K13</f>
        <v>-1.2422510554504271</v>
      </c>
    </row>
    <row r="14" spans="1:19" ht="13.5" customHeight="1">
      <c r="A14" s="44" t="s">
        <v>6</v>
      </c>
      <c r="B14" s="45"/>
      <c r="C14" s="9">
        <v>20871000</v>
      </c>
      <c r="D14" s="9"/>
      <c r="E14" s="9">
        <f>586844112+C14</f>
        <v>607715112</v>
      </c>
      <c r="F14" s="9"/>
      <c r="G14" s="9">
        <v>594803194</v>
      </c>
      <c r="H14" s="9"/>
      <c r="I14" s="68">
        <f>C14/$C$67</f>
        <v>0.08377222587592467</v>
      </c>
      <c r="J14" s="67"/>
      <c r="K14" s="9">
        <v>6308614</v>
      </c>
      <c r="L14" s="9"/>
      <c r="M14" s="9">
        <f>K14+572431763</f>
        <v>578740377</v>
      </c>
      <c r="N14" s="9"/>
      <c r="O14" s="9">
        <v>606398072</v>
      </c>
      <c r="P14" s="9"/>
      <c r="Q14" s="68">
        <f>K14/$K$67</f>
        <v>0.039291945484209216</v>
      </c>
      <c r="R14" s="72"/>
      <c r="S14" s="57">
        <f>(K14-C14)/K14</f>
        <v>-2.30833365300207</v>
      </c>
    </row>
    <row r="15" spans="1:19" ht="13.5" customHeight="1">
      <c r="A15" s="44" t="s">
        <v>7</v>
      </c>
      <c r="B15" s="45"/>
      <c r="C15" s="9">
        <v>333227.08</v>
      </c>
      <c r="D15" s="9"/>
      <c r="E15" s="9">
        <v>703443.62</v>
      </c>
      <c r="F15" s="9"/>
      <c r="G15" s="9">
        <v>535154</v>
      </c>
      <c r="H15" s="9"/>
      <c r="I15" s="99">
        <f>C15/$C$67</f>
        <v>0.0013375101439190658</v>
      </c>
      <c r="J15" s="67"/>
      <c r="K15" s="9">
        <v>0</v>
      </c>
      <c r="L15" s="9"/>
      <c r="M15" s="9">
        <v>386437.57</v>
      </c>
      <c r="N15" s="9"/>
      <c r="O15" s="9">
        <v>725475</v>
      </c>
      <c r="P15" s="9"/>
      <c r="Q15" s="99">
        <f>K15/$K$67</f>
        <v>0</v>
      </c>
      <c r="R15" s="72"/>
      <c r="S15" s="57">
        <v>0</v>
      </c>
    </row>
    <row r="16" spans="1:19" ht="13.5" customHeight="1">
      <c r="A16" s="44" t="s">
        <v>41</v>
      </c>
      <c r="B16" s="45"/>
      <c r="C16" s="9">
        <v>733.4</v>
      </c>
      <c r="D16" s="9"/>
      <c r="E16" s="9">
        <v>42352.46</v>
      </c>
      <c r="F16" s="9"/>
      <c r="G16" s="9">
        <v>203</v>
      </c>
      <c r="H16" s="9"/>
      <c r="I16" s="99">
        <f>C16/$C$67</f>
        <v>2.943728161439469E-06</v>
      </c>
      <c r="J16" s="67"/>
      <c r="K16" s="9">
        <v>579.48</v>
      </c>
      <c r="L16" s="9"/>
      <c r="M16" s="9">
        <v>2285.67</v>
      </c>
      <c r="N16" s="9"/>
      <c r="O16" s="9">
        <v>0</v>
      </c>
      <c r="P16" s="9"/>
      <c r="Q16" s="99">
        <f>K16/$K$67</f>
        <v>3.6091757348269455E-06</v>
      </c>
      <c r="R16" s="72"/>
      <c r="S16" s="57">
        <v>0</v>
      </c>
    </row>
    <row r="17" spans="1:19" ht="13.5" customHeight="1">
      <c r="A17" s="39"/>
      <c r="B17" s="45"/>
      <c r="C17" s="101">
        <f>SUM(C13:C16)</f>
        <v>78326275.04</v>
      </c>
      <c r="D17" s="12"/>
      <c r="E17" s="102">
        <f>SUM(E13:E16)</f>
        <v>908017459.4900001</v>
      </c>
      <c r="F17" s="9"/>
      <c r="G17" s="102">
        <f>SUM(G13:G16)</f>
        <v>757062241</v>
      </c>
      <c r="H17" s="9"/>
      <c r="I17" s="68">
        <f>SUM(I13:I16)</f>
        <v>0.31438677613294436</v>
      </c>
      <c r="J17" s="67"/>
      <c r="K17" s="102">
        <f>SUM(K13:K16)</f>
        <v>31784179.62</v>
      </c>
      <c r="L17" s="12"/>
      <c r="M17" s="102">
        <f>SUM(M13:M16)</f>
        <v>714703832.48</v>
      </c>
      <c r="N17" s="9"/>
      <c r="O17" s="102">
        <f>SUM(O13:O16)</f>
        <v>876088948.25</v>
      </c>
      <c r="P17" s="9"/>
      <c r="Q17" s="103">
        <f>SUM(Q13:Q16)</f>
        <v>0.19796143065487184</v>
      </c>
      <c r="R17" s="72"/>
      <c r="S17" s="104">
        <f>(K17-C17)/K17</f>
        <v>-1.4643163981716762</v>
      </c>
    </row>
    <row r="18" spans="1:19" ht="13.5" customHeight="1">
      <c r="A18" s="44"/>
      <c r="B18" s="45"/>
      <c r="C18" s="6"/>
      <c r="D18" s="6"/>
      <c r="E18" s="6"/>
      <c r="F18" s="6"/>
      <c r="G18" s="6"/>
      <c r="H18" s="9"/>
      <c r="I18" s="57"/>
      <c r="J18" s="67"/>
      <c r="K18" s="6"/>
      <c r="L18" s="6"/>
      <c r="M18" s="6"/>
      <c r="N18" s="6"/>
      <c r="O18" s="6"/>
      <c r="P18" s="6"/>
      <c r="Q18" s="65"/>
      <c r="R18" s="72"/>
      <c r="S18" s="57"/>
    </row>
    <row r="19" spans="1:19" ht="13.5" customHeight="1">
      <c r="A19" s="42" t="s">
        <v>28</v>
      </c>
      <c r="B19" s="45"/>
      <c r="C19" s="6"/>
      <c r="D19" s="6"/>
      <c r="E19" s="6"/>
      <c r="F19" s="6"/>
      <c r="G19" s="6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6" t="s">
        <v>24</v>
      </c>
      <c r="B20" s="45"/>
      <c r="C20" s="9">
        <v>0</v>
      </c>
      <c r="D20" s="9"/>
      <c r="E20" s="9">
        <v>4964840.52</v>
      </c>
      <c r="F20" s="9"/>
      <c r="G20" s="9">
        <v>0</v>
      </c>
      <c r="H20" s="9"/>
      <c r="I20" s="57"/>
      <c r="J20" s="67"/>
      <c r="K20" s="9">
        <v>0</v>
      </c>
      <c r="L20" s="9"/>
      <c r="M20" s="9">
        <v>0</v>
      </c>
      <c r="N20" s="9"/>
      <c r="O20" s="9">
        <v>5113786</v>
      </c>
      <c r="P20" s="6"/>
      <c r="Q20" s="68">
        <f aca="true" t="shared" si="0" ref="Q20:Q25">K20/$K$67</f>
        <v>0</v>
      </c>
      <c r="R20" s="72"/>
      <c r="S20" s="57">
        <v>0</v>
      </c>
    </row>
    <row r="21" spans="1:19" s="6" customFormat="1" ht="13.5" customHeight="1">
      <c r="A21" s="46" t="s">
        <v>8</v>
      </c>
      <c r="B21" s="45"/>
      <c r="C21" s="9">
        <v>820786.25</v>
      </c>
      <c r="D21" s="9"/>
      <c r="E21" s="9">
        <v>4879453.25</v>
      </c>
      <c r="F21" s="9"/>
      <c r="G21" s="9">
        <v>7507727</v>
      </c>
      <c r="H21" s="9"/>
      <c r="I21" s="68">
        <f>C21/$C$67</f>
        <v>0.003294479954523175</v>
      </c>
      <c r="J21" s="67"/>
      <c r="K21" s="9">
        <v>5578</v>
      </c>
      <c r="L21" s="9"/>
      <c r="M21" s="9">
        <v>5420473.23</v>
      </c>
      <c r="N21" s="9"/>
      <c r="O21" s="9">
        <v>17044626</v>
      </c>
      <c r="P21" s="9"/>
      <c r="Q21" s="68">
        <f t="shared" si="0"/>
        <v>3.474146173960223E-05</v>
      </c>
      <c r="R21" s="72"/>
      <c r="S21" s="57">
        <v>0</v>
      </c>
    </row>
    <row r="22" spans="1:19" s="6" customFormat="1" ht="13.5" customHeight="1">
      <c r="A22" s="44" t="s">
        <v>10</v>
      </c>
      <c r="B22" s="45"/>
      <c r="C22" s="9">
        <v>4161265.98</v>
      </c>
      <c r="D22" s="9"/>
      <c r="E22" s="9">
        <v>18631158.47</v>
      </c>
      <c r="F22" s="9"/>
      <c r="G22" s="9">
        <v>15144383</v>
      </c>
      <c r="H22" s="9"/>
      <c r="I22" s="68">
        <f>C22/$C$67</f>
        <v>0.016702530478001104</v>
      </c>
      <c r="J22" s="67"/>
      <c r="K22" s="9">
        <v>173423.14</v>
      </c>
      <c r="L22" s="9"/>
      <c r="M22" s="9">
        <v>11237332.53</v>
      </c>
      <c r="N22" s="9"/>
      <c r="O22" s="9">
        <v>17508524</v>
      </c>
      <c r="P22" s="9"/>
      <c r="Q22" s="68">
        <f t="shared" si="0"/>
        <v>0.0010801314777826609</v>
      </c>
      <c r="R22" s="72"/>
      <c r="S22" s="57">
        <f>(K22-C22)/K22</f>
        <v>-22.994871618631745</v>
      </c>
    </row>
    <row r="23" spans="1:19" s="6" customFormat="1" ht="13.5" customHeight="1">
      <c r="A23" s="46" t="s">
        <v>9</v>
      </c>
      <c r="B23" s="45"/>
      <c r="C23" s="9">
        <v>535839</v>
      </c>
      <c r="D23" s="9"/>
      <c r="E23" s="9">
        <f>8792438+C23</f>
        <v>9328277</v>
      </c>
      <c r="F23" s="9"/>
      <c r="G23" s="9">
        <v>10295271</v>
      </c>
      <c r="H23" s="9"/>
      <c r="I23" s="68">
        <f>C23/$C$67</f>
        <v>0.0021507558689631357</v>
      </c>
      <c r="J23" s="67"/>
      <c r="K23" s="9">
        <v>54126.5</v>
      </c>
      <c r="L23" s="9"/>
      <c r="M23" s="9">
        <f>K23+6805967</f>
        <v>6860093.5</v>
      </c>
      <c r="N23" s="9"/>
      <c r="O23" s="9">
        <v>9826662</v>
      </c>
      <c r="P23" s="9"/>
      <c r="Q23" s="68">
        <f t="shared" si="0"/>
        <v>0.0003371161220596236</v>
      </c>
      <c r="R23" s="72"/>
      <c r="S23" s="57">
        <v>0</v>
      </c>
    </row>
    <row r="24" spans="1:19" s="6" customFormat="1" ht="13.5" customHeight="1">
      <c r="A24" s="47" t="s">
        <v>21</v>
      </c>
      <c r="B24" s="45"/>
      <c r="C24" s="9">
        <v>1608031.92</v>
      </c>
      <c r="D24" s="9"/>
      <c r="E24" s="9">
        <v>8321186.44</v>
      </c>
      <c r="F24" s="9"/>
      <c r="G24" s="9">
        <v>9004800</v>
      </c>
      <c r="H24" s="9"/>
      <c r="I24" s="68">
        <f>C24/$C$67</f>
        <v>0.00645433439786962</v>
      </c>
      <c r="J24" s="67"/>
      <c r="K24" s="9">
        <v>524323.04</v>
      </c>
      <c r="L24" s="9"/>
      <c r="M24" s="9">
        <v>7984330.55</v>
      </c>
      <c r="N24" s="9"/>
      <c r="O24" s="9">
        <v>8579014</v>
      </c>
      <c r="P24" s="9"/>
      <c r="Q24" s="68">
        <f t="shared" si="0"/>
        <v>0.0032656415979476394</v>
      </c>
      <c r="R24" s="72"/>
      <c r="S24" s="57">
        <f>(K24-C24)/K24</f>
        <v>-2.0668725143186535</v>
      </c>
    </row>
    <row r="25" spans="1:19" s="6" customFormat="1" ht="13.5" customHeight="1">
      <c r="A25" s="44" t="s">
        <v>23</v>
      </c>
      <c r="B25" s="45"/>
      <c r="C25" s="9">
        <v>110.04</v>
      </c>
      <c r="D25" s="9"/>
      <c r="E25" s="9">
        <v>246.2</v>
      </c>
      <c r="F25" s="9"/>
      <c r="G25" s="9">
        <v>25000</v>
      </c>
      <c r="H25" s="9"/>
      <c r="I25" s="68">
        <f>C25/$C$67</f>
        <v>4.4167963851213415E-07</v>
      </c>
      <c r="J25" s="67"/>
      <c r="K25" s="9">
        <v>0</v>
      </c>
      <c r="L25" s="9"/>
      <c r="M25" s="9">
        <v>0</v>
      </c>
      <c r="N25" s="9"/>
      <c r="O25" s="9">
        <v>57</v>
      </c>
      <c r="P25" s="9"/>
      <c r="Q25" s="68">
        <f t="shared" si="0"/>
        <v>0</v>
      </c>
      <c r="R25" s="72"/>
      <c r="S25" s="57">
        <v>0</v>
      </c>
    </row>
    <row r="26" spans="1:19" s="6" customFormat="1" ht="13.5" customHeight="1">
      <c r="A26" s="44"/>
      <c r="B26" s="45"/>
      <c r="C26" s="102">
        <f>SUM(C20:C25)</f>
        <v>7126033.19</v>
      </c>
      <c r="D26" s="9"/>
      <c r="E26" s="102">
        <f>SUM(E20:E25)</f>
        <v>46125161.879999995</v>
      </c>
      <c r="F26" s="9"/>
      <c r="G26" s="102">
        <f>SUM(G20:G25)</f>
        <v>41977181</v>
      </c>
      <c r="H26" s="9"/>
      <c r="I26" s="103">
        <f>SUM(I21:I25)</f>
        <v>0.02860254237899555</v>
      </c>
      <c r="J26" s="67"/>
      <c r="K26" s="102">
        <f>SUM(K20:K25)</f>
        <v>757450.68</v>
      </c>
      <c r="L26" s="9"/>
      <c r="M26" s="102">
        <f>SUM(M20:M25)</f>
        <v>31502229.81</v>
      </c>
      <c r="N26" s="9"/>
      <c r="O26" s="102">
        <f>SUM(O20:O25)</f>
        <v>58072669</v>
      </c>
      <c r="P26" s="9"/>
      <c r="Q26" s="103">
        <f>SUM(Q21:Q25)</f>
        <v>0.004717630659529526</v>
      </c>
      <c r="R26" s="72"/>
      <c r="S26" s="104">
        <f>(K26-C26)/K26</f>
        <v>-8.407917080488991</v>
      </c>
    </row>
    <row r="27" spans="1:19" s="6" customFormat="1" ht="13.5" customHeight="1">
      <c r="A27" s="44"/>
      <c r="B27" s="45"/>
      <c r="H27" s="9"/>
      <c r="I27" s="57"/>
      <c r="J27" s="67"/>
      <c r="Q27" s="65"/>
      <c r="R27" s="72"/>
      <c r="S27" s="57"/>
    </row>
    <row r="28" spans="1:19" ht="13.5" customHeight="1">
      <c r="A28" s="42" t="s">
        <v>25</v>
      </c>
      <c r="B28" s="45"/>
      <c r="C28" s="6"/>
      <c r="D28" s="6"/>
      <c r="E28" s="6"/>
      <c r="F28" s="6"/>
      <c r="G28" s="6"/>
      <c r="H28" s="9"/>
      <c r="I28" s="57"/>
      <c r="J28" s="67"/>
      <c r="K28" s="6"/>
      <c r="L28" s="6"/>
      <c r="M28" s="6"/>
      <c r="N28" s="6"/>
      <c r="O28" s="6"/>
      <c r="P28" s="6"/>
      <c r="Q28" s="65"/>
      <c r="R28" s="72"/>
      <c r="S28" s="57"/>
    </row>
    <row r="29" spans="1:19" ht="13.5" customHeight="1">
      <c r="A29" s="44" t="s">
        <v>26</v>
      </c>
      <c r="B29" s="45"/>
      <c r="C29" s="9">
        <v>1468344.09</v>
      </c>
      <c r="D29" s="9"/>
      <c r="E29" s="9">
        <v>5365750.16</v>
      </c>
      <c r="F29" s="9"/>
      <c r="G29" s="9">
        <v>5165076</v>
      </c>
      <c r="H29" s="9"/>
      <c r="I29" s="68">
        <f>C29/$C$67</f>
        <v>0.005893654006566963</v>
      </c>
      <c r="J29" s="67"/>
      <c r="K29" s="9">
        <v>1140411.8</v>
      </c>
      <c r="L29" s="9"/>
      <c r="M29" s="9">
        <v>2807332.2</v>
      </c>
      <c r="N29" s="9"/>
      <c r="O29" s="9">
        <v>5744421</v>
      </c>
      <c r="P29" s="9"/>
      <c r="Q29" s="68">
        <f>K29/$K$67</f>
        <v>0.0071028277011636635</v>
      </c>
      <c r="R29" s="72"/>
      <c r="S29" s="57">
        <f>(K29-C29)/K29</f>
        <v>-0.2875560301989159</v>
      </c>
    </row>
    <row r="30" spans="1:19" ht="13.5" customHeight="1">
      <c r="A30" s="44" t="s">
        <v>43</v>
      </c>
      <c r="B30" s="45"/>
      <c r="C30" s="9">
        <v>1500</v>
      </c>
      <c r="D30" s="9"/>
      <c r="E30" s="9">
        <v>10905.18</v>
      </c>
      <c r="F30" s="9"/>
      <c r="G30" s="9">
        <v>54704</v>
      </c>
      <c r="H30" s="9"/>
      <c r="I30" s="68">
        <f>C30/$C$67</f>
        <v>6.020714810688851E-06</v>
      </c>
      <c r="J30" s="67"/>
      <c r="K30" s="9">
        <v>6082</v>
      </c>
      <c r="L30" s="9"/>
      <c r="M30" s="9">
        <v>15532.72</v>
      </c>
      <c r="N30" s="9"/>
      <c r="O30" s="9">
        <v>7953</v>
      </c>
      <c r="P30" s="9"/>
      <c r="Q30" s="68">
        <f>K30/$K$67</f>
        <v>3.788052533170684E-05</v>
      </c>
      <c r="R30" s="72"/>
      <c r="S30" s="57">
        <v>0</v>
      </c>
    </row>
    <row r="31" spans="1:19" ht="13.5" customHeight="1">
      <c r="A31" s="44" t="s">
        <v>11</v>
      </c>
      <c r="B31" s="45"/>
      <c r="C31" s="9">
        <v>14028117.07</v>
      </c>
      <c r="D31" s="9"/>
      <c r="E31" s="9">
        <v>53497443.46</v>
      </c>
      <c r="F31" s="9"/>
      <c r="G31" s="9">
        <v>24649000</v>
      </c>
      <c r="H31" s="9"/>
      <c r="I31" s="68">
        <f>C31/$C$67</f>
        <v>0.056306194806284064</v>
      </c>
      <c r="J31" s="67"/>
      <c r="K31" s="9">
        <v>10679174.29</v>
      </c>
      <c r="L31" s="9"/>
      <c r="M31" s="9">
        <v>56466013.96</v>
      </c>
      <c r="N31" s="9"/>
      <c r="O31" s="9">
        <v>55102364</v>
      </c>
      <c r="P31" s="9"/>
      <c r="Q31" s="68">
        <f>K31/$K$67</f>
        <v>0.06651310953864804</v>
      </c>
      <c r="R31" s="72"/>
      <c r="S31" s="57">
        <f>(K31-C31)/K31</f>
        <v>-0.31359566658032334</v>
      </c>
    </row>
    <row r="32" spans="1:19" ht="13.5" customHeight="1">
      <c r="A32" s="44" t="s">
        <v>12</v>
      </c>
      <c r="B32" s="45"/>
      <c r="C32" s="10">
        <v>832927.86</v>
      </c>
      <c r="D32" s="9"/>
      <c r="E32" s="10">
        <v>4319016.65</v>
      </c>
      <c r="F32" s="9"/>
      <c r="G32" s="10">
        <v>3203988</v>
      </c>
      <c r="H32" s="9"/>
      <c r="I32" s="69">
        <f>C32/$C$67</f>
        <v>0.003343214068624913</v>
      </c>
      <c r="J32" s="67"/>
      <c r="K32" s="10">
        <v>78867.22</v>
      </c>
      <c r="L32" s="9"/>
      <c r="M32" s="10">
        <v>2971885.63</v>
      </c>
      <c r="N32" s="9"/>
      <c r="O32" s="10">
        <v>4425043</v>
      </c>
      <c r="P32" s="9"/>
      <c r="Q32" s="69">
        <f>K32/$K$67</f>
        <v>0.000491208767683541</v>
      </c>
      <c r="R32" s="72"/>
      <c r="S32" s="58">
        <f>(K32-C32)/K32</f>
        <v>-9.561141371535602</v>
      </c>
    </row>
    <row r="33" spans="1:19" s="6" customFormat="1" ht="13.5" customHeight="1">
      <c r="A33" s="46"/>
      <c r="B33" s="45"/>
      <c r="C33" s="9">
        <f>SUM(C29:D32)</f>
        <v>16330889.02</v>
      </c>
      <c r="D33" s="9"/>
      <c r="E33" s="9">
        <f>SUM(E29:E32)</f>
        <v>63193115.449999996</v>
      </c>
      <c r="F33" s="9"/>
      <c r="G33" s="9">
        <f>SUM(G29:G32)</f>
        <v>33072768</v>
      </c>
      <c r="H33" s="9"/>
      <c r="I33" s="68">
        <f>SUM(I29:I32)</f>
        <v>0.06554908359628663</v>
      </c>
      <c r="J33" s="67"/>
      <c r="K33" s="9">
        <f>SUM(K29:L32)</f>
        <v>11904535.31</v>
      </c>
      <c r="L33" s="9"/>
      <c r="M33" s="9">
        <f>SUM(M29:M32)</f>
        <v>62260764.510000005</v>
      </c>
      <c r="N33" s="9"/>
      <c r="O33" s="9">
        <f>SUM(O29:O32)</f>
        <v>65279781</v>
      </c>
      <c r="P33" s="9"/>
      <c r="Q33" s="68">
        <f>SUM(Q29:Q32)</f>
        <v>0.07414502653282695</v>
      </c>
      <c r="R33" s="72"/>
      <c r="S33" s="57">
        <f>(K33-C33)/K33</f>
        <v>-0.37182078886202224</v>
      </c>
    </row>
    <row r="34" spans="1:19" ht="13.5" customHeight="1">
      <c r="A34" s="39"/>
      <c r="B34" s="40"/>
      <c r="C34" s="6"/>
      <c r="D34" s="6"/>
      <c r="E34" s="6"/>
      <c r="F34" s="6"/>
      <c r="G34" s="6"/>
      <c r="H34" s="12"/>
      <c r="I34" s="55"/>
      <c r="J34" s="67"/>
      <c r="K34" s="6"/>
      <c r="L34" s="6"/>
      <c r="M34" s="6"/>
      <c r="N34" s="6"/>
      <c r="O34" s="6"/>
      <c r="P34" s="6"/>
      <c r="Q34" s="65"/>
      <c r="R34" s="72"/>
      <c r="S34" s="55"/>
    </row>
    <row r="35" spans="1:19" ht="13.5" customHeight="1">
      <c r="A35" s="42" t="s">
        <v>27</v>
      </c>
      <c r="B35" s="45"/>
      <c r="C35" s="6"/>
      <c r="D35" s="6"/>
      <c r="E35" s="6"/>
      <c r="F35" s="6"/>
      <c r="G35" s="6"/>
      <c r="H35" s="9"/>
      <c r="I35" s="57"/>
      <c r="J35" s="67"/>
      <c r="K35" s="6"/>
      <c r="L35" s="6"/>
      <c r="M35" s="6"/>
      <c r="N35" s="6"/>
      <c r="O35" s="6"/>
      <c r="P35" s="6"/>
      <c r="Q35" s="65"/>
      <c r="R35" s="72"/>
      <c r="S35" s="57"/>
    </row>
    <row r="36" spans="1:19" ht="13.5" customHeight="1">
      <c r="A36" s="44" t="s">
        <v>22</v>
      </c>
      <c r="B36" s="45"/>
      <c r="C36" s="9">
        <v>2263878.95</v>
      </c>
      <c r="D36" s="9"/>
      <c r="E36" s="9">
        <f>10790933+C36</f>
        <v>13054811.95</v>
      </c>
      <c r="F36" s="9"/>
      <c r="G36" s="9">
        <v>24661073</v>
      </c>
      <c r="H36" s="9"/>
      <c r="I36" s="68">
        <f>C36/$C$67</f>
        <v>0.009086779682581151</v>
      </c>
      <c r="J36" s="67"/>
      <c r="K36" s="9">
        <v>919428.56</v>
      </c>
      <c r="L36" s="9"/>
      <c r="M36" s="9">
        <f>K36+7908664</f>
        <v>8828092.56</v>
      </c>
      <c r="N36" s="9"/>
      <c r="O36" s="9">
        <v>27002583</v>
      </c>
      <c r="P36" s="9"/>
      <c r="Q36" s="68">
        <f>K36/$K$67</f>
        <v>0.005726477615549942</v>
      </c>
      <c r="R36" s="72"/>
      <c r="S36" s="57">
        <f>(K36-C36)/K36</f>
        <v>-1.4622673783376927</v>
      </c>
    </row>
    <row r="37" spans="1:19" ht="13.5" customHeight="1">
      <c r="A37" s="44" t="s">
        <v>13</v>
      </c>
      <c r="B37" s="45"/>
      <c r="C37" s="9">
        <v>169980</v>
      </c>
      <c r="D37" s="9"/>
      <c r="E37" s="9">
        <v>280005.66</v>
      </c>
      <c r="F37" s="9"/>
      <c r="G37" s="9">
        <v>1020</v>
      </c>
      <c r="H37" s="9"/>
      <c r="I37" s="68">
        <f>C37/$C$67</f>
        <v>0.0006822674023472606</v>
      </c>
      <c r="J37" s="67"/>
      <c r="K37" s="9">
        <v>18036.02</v>
      </c>
      <c r="L37" s="9"/>
      <c r="M37" s="9">
        <v>298102.01</v>
      </c>
      <c r="N37" s="9"/>
      <c r="O37" s="9">
        <v>109500</v>
      </c>
      <c r="P37" s="9"/>
      <c r="Q37" s="68">
        <f>K37/$K$67</f>
        <v>0.00011233375739775917</v>
      </c>
      <c r="R37" s="72"/>
      <c r="S37" s="57">
        <f>(K37-C37)/K37</f>
        <v>-8.424473913867915</v>
      </c>
    </row>
    <row r="38" spans="1:19" ht="13.5" customHeight="1">
      <c r="A38" s="44" t="s">
        <v>14</v>
      </c>
      <c r="B38" s="45"/>
      <c r="C38" s="9">
        <v>1561587.55</v>
      </c>
      <c r="D38" s="9"/>
      <c r="E38" s="9">
        <v>8125805.83</v>
      </c>
      <c r="F38" s="9"/>
      <c r="G38" s="9">
        <v>6106909</v>
      </c>
      <c r="H38" s="9"/>
      <c r="I38" s="99">
        <f>C38/$C$67</f>
        <v>0.006267915526981545</v>
      </c>
      <c r="J38" s="67"/>
      <c r="K38" s="9">
        <v>922728.54</v>
      </c>
      <c r="L38" s="9"/>
      <c r="M38" s="9">
        <v>7412444.19</v>
      </c>
      <c r="N38" s="9"/>
      <c r="O38" s="9">
        <v>8133245</v>
      </c>
      <c r="P38" s="9"/>
      <c r="Q38" s="68">
        <f>K38/$K$67</f>
        <v>0.005747030883551278</v>
      </c>
      <c r="R38" s="72"/>
      <c r="S38" s="57">
        <f>(K38-C38)/K38</f>
        <v>-0.6923585673420267</v>
      </c>
    </row>
    <row r="39" spans="1:19" ht="13.5" customHeight="1">
      <c r="A39" s="44"/>
      <c r="B39" s="45"/>
      <c r="C39" s="102">
        <f>SUM(C36:C38)</f>
        <v>3995446.5</v>
      </c>
      <c r="D39" s="9"/>
      <c r="E39" s="102">
        <f>SUM(E36:E38)</f>
        <v>21460623.439999998</v>
      </c>
      <c r="F39" s="9"/>
      <c r="G39" s="102">
        <f>SUM(G36:G38)</f>
        <v>30769002</v>
      </c>
      <c r="H39" s="9"/>
      <c r="I39" s="103">
        <f>SUM(I36:I38)</f>
        <v>0.016036962611909955</v>
      </c>
      <c r="J39" s="67"/>
      <c r="K39" s="102">
        <f>SUM(K36:K38)</f>
        <v>1860193.12</v>
      </c>
      <c r="L39" s="9"/>
      <c r="M39" s="102">
        <f>SUM(M36:M38)</f>
        <v>16538638.760000002</v>
      </c>
      <c r="N39" s="9"/>
      <c r="O39" s="102">
        <f>SUM(O36:O38)</f>
        <v>35245328</v>
      </c>
      <c r="P39" s="9"/>
      <c r="Q39" s="103">
        <f>SUM(Q36:Q38)</f>
        <v>0.01158584225649898</v>
      </c>
      <c r="R39" s="72"/>
      <c r="S39" s="104">
        <f>(K39-C39)/K39</f>
        <v>-1.1478665075376688</v>
      </c>
    </row>
    <row r="40" spans="1:19" ht="13.5" customHeight="1" thickBot="1">
      <c r="A40" s="105"/>
      <c r="B40" s="106"/>
      <c r="C40" s="9"/>
      <c r="D40" s="9"/>
      <c r="E40" s="9"/>
      <c r="F40" s="9"/>
      <c r="G40" s="9"/>
      <c r="H40" s="9"/>
      <c r="I40" s="57"/>
      <c r="J40" s="67"/>
      <c r="K40" s="6"/>
      <c r="L40" s="6"/>
      <c r="M40" s="6"/>
      <c r="N40" s="6"/>
      <c r="O40" s="6"/>
      <c r="P40" s="6"/>
      <c r="Q40" s="65"/>
      <c r="R40" s="72"/>
      <c r="S40" s="57"/>
    </row>
    <row r="41" spans="1:19" s="1" customFormat="1" ht="13.5" customHeight="1" thickBot="1">
      <c r="A41" s="80" t="s">
        <v>18</v>
      </c>
      <c r="B41" s="28"/>
      <c r="C41" s="29">
        <f>C17+C26+C33+C39</f>
        <v>105778643.75</v>
      </c>
      <c r="D41" s="30"/>
      <c r="E41" s="30">
        <f>ROUNDUP(E17+E26+E33+E39,0)</f>
        <v>1038796361</v>
      </c>
      <c r="F41" s="30"/>
      <c r="G41" s="30">
        <f>G17+G26+G33+G39</f>
        <v>862881192</v>
      </c>
      <c r="H41" s="30"/>
      <c r="I41" s="73">
        <f>I17+I26+I33+I39</f>
        <v>0.4245753647201365</v>
      </c>
      <c r="J41" s="32"/>
      <c r="K41" s="30">
        <f>K17+K26+K33+K39</f>
        <v>46306358.73</v>
      </c>
      <c r="L41" s="30"/>
      <c r="M41" s="30">
        <f>M17+M26+M33+M39</f>
        <v>825005465.56</v>
      </c>
      <c r="N41" s="30"/>
      <c r="O41" s="30">
        <f>O17+O26+O33+O39</f>
        <v>1034686726.25</v>
      </c>
      <c r="P41" s="30"/>
      <c r="Q41" s="73">
        <f>Q17+Q26+Q33+Q39</f>
        <v>0.28840993010372734</v>
      </c>
      <c r="R41" s="33"/>
      <c r="S41" s="31">
        <f>(K41-C41)/K41</f>
        <v>-1.2843222108386239</v>
      </c>
    </row>
    <row r="42" spans="1:19" s="6" customFormat="1" ht="13.5" customHeight="1" thickBot="1">
      <c r="A42" s="46"/>
      <c r="B42" s="45"/>
      <c r="C42" s="56"/>
      <c r="D42" s="9"/>
      <c r="E42" s="9"/>
      <c r="F42" s="9"/>
      <c r="G42" s="9"/>
      <c r="H42" s="9"/>
      <c r="I42" s="57"/>
      <c r="J42" s="67"/>
      <c r="Q42" s="65"/>
      <c r="R42" s="72"/>
      <c r="S42" s="57"/>
    </row>
    <row r="43" spans="1:19" s="6" customFormat="1" ht="36" customHeight="1" thickBot="1">
      <c r="A43" s="89" t="s">
        <v>29</v>
      </c>
      <c r="B43" s="90"/>
      <c r="C43" s="91"/>
      <c r="D43" s="92"/>
      <c r="E43" s="92"/>
      <c r="F43" s="92"/>
      <c r="G43" s="92"/>
      <c r="H43" s="92"/>
      <c r="I43" s="93"/>
      <c r="J43" s="94"/>
      <c r="K43" s="92"/>
      <c r="L43" s="92"/>
      <c r="M43" s="92"/>
      <c r="N43" s="92"/>
      <c r="O43" s="92"/>
      <c r="P43" s="92"/>
      <c r="Q43" s="93"/>
      <c r="R43" s="95"/>
      <c r="S43" s="93"/>
    </row>
    <row r="44" spans="1:19" s="6" customFormat="1" ht="13.5" customHeigh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ht="13.5" customHeight="1">
      <c r="A45" s="42" t="s">
        <v>15</v>
      </c>
      <c r="B45" s="45"/>
      <c r="C45" s="56"/>
      <c r="D45" s="9"/>
      <c r="E45" s="9"/>
      <c r="F45" s="9"/>
      <c r="G45" s="9"/>
      <c r="H45" s="9"/>
      <c r="I45" s="57"/>
      <c r="J45" s="67"/>
      <c r="K45" s="6"/>
      <c r="L45" s="6"/>
      <c r="M45" s="6"/>
      <c r="N45" s="6"/>
      <c r="O45" s="6"/>
      <c r="P45" s="6"/>
      <c r="Q45" s="65"/>
      <c r="R45" s="72"/>
      <c r="S45" s="57"/>
    </row>
    <row r="46" spans="1:19" ht="13.5" customHeight="1">
      <c r="A46" s="47" t="s">
        <v>32</v>
      </c>
      <c r="B46" s="45"/>
      <c r="C46" s="9">
        <v>78965585.09</v>
      </c>
      <c r="D46" s="9"/>
      <c r="E46" s="9">
        <v>363808277.67</v>
      </c>
      <c r="F46" s="9"/>
      <c r="G46" s="9">
        <v>289095262</v>
      </c>
      <c r="H46" s="9"/>
      <c r="I46" s="68">
        <f aca="true" t="shared" si="1" ref="I46:I53">C46/$C$67</f>
        <v>0.31695284512404914</v>
      </c>
      <c r="J46" s="67"/>
      <c r="K46" s="9">
        <v>95668247.52</v>
      </c>
      <c r="L46" s="9"/>
      <c r="M46" s="9">
        <v>551472988.63</v>
      </c>
      <c r="N46" s="9"/>
      <c r="O46" s="9">
        <v>338510035.85</v>
      </c>
      <c r="P46" s="9"/>
      <c r="Q46" s="68">
        <f aca="true" t="shared" si="2" ref="Q46:Q53">K46/$K$67</f>
        <v>0.5958506204573102</v>
      </c>
      <c r="R46" s="72"/>
      <c r="S46" s="57">
        <f aca="true" t="shared" si="3" ref="S46:S54">(K46-C46)/K46</f>
        <v>0.17458940518909583</v>
      </c>
    </row>
    <row r="47" spans="1:19" ht="13.5" customHeight="1">
      <c r="A47" s="47" t="s">
        <v>33</v>
      </c>
      <c r="B47" s="45"/>
      <c r="C47" s="9">
        <v>26888285.09</v>
      </c>
      <c r="D47" s="9"/>
      <c r="E47" s="9">
        <v>130312017.63</v>
      </c>
      <c r="F47" s="9"/>
      <c r="G47" s="9">
        <v>129016346</v>
      </c>
      <c r="H47" s="9"/>
      <c r="I47" s="68">
        <f t="shared" si="1"/>
        <v>0.10792446418359147</v>
      </c>
      <c r="J47" s="67"/>
      <c r="K47" s="9">
        <v>0</v>
      </c>
      <c r="L47" s="9"/>
      <c r="M47" s="9">
        <f>K47</f>
        <v>0</v>
      </c>
      <c r="N47" s="9"/>
      <c r="O47" s="9">
        <v>122199007.8</v>
      </c>
      <c r="P47" s="9"/>
      <c r="Q47" s="68">
        <f t="shared" si="2"/>
        <v>0</v>
      </c>
      <c r="R47" s="72"/>
      <c r="S47" s="57">
        <v>0</v>
      </c>
    </row>
    <row r="48" spans="1:19" ht="13.5" customHeight="1">
      <c r="A48" s="47" t="s">
        <v>34</v>
      </c>
      <c r="B48" s="45"/>
      <c r="C48" s="9">
        <v>545044.78</v>
      </c>
      <c r="D48" s="9"/>
      <c r="E48" s="9">
        <v>6103842.07</v>
      </c>
      <c r="F48" s="9"/>
      <c r="G48" s="9">
        <v>3429811</v>
      </c>
      <c r="H48" s="9"/>
      <c r="I48" s="68">
        <f t="shared" si="1"/>
        <v>0.0021877061196230977</v>
      </c>
      <c r="J48" s="67"/>
      <c r="K48" s="9">
        <v>0</v>
      </c>
      <c r="L48" s="9"/>
      <c r="M48" s="9">
        <f>K48</f>
        <v>0</v>
      </c>
      <c r="N48" s="9"/>
      <c r="O48" s="9">
        <v>4444419.86</v>
      </c>
      <c r="P48" s="9"/>
      <c r="Q48" s="68">
        <f t="shared" si="2"/>
        <v>0</v>
      </c>
      <c r="R48" s="72"/>
      <c r="S48" s="57">
        <v>0</v>
      </c>
    </row>
    <row r="49" spans="1:19" ht="13.5" customHeight="1">
      <c r="A49" s="47" t="s">
        <v>44</v>
      </c>
      <c r="B49" s="45"/>
      <c r="C49" s="9">
        <v>6967308.6</v>
      </c>
      <c r="D49" s="9"/>
      <c r="E49" s="9">
        <v>6967308.6</v>
      </c>
      <c r="F49" s="9"/>
      <c r="G49" s="9">
        <v>0</v>
      </c>
      <c r="H49" s="9"/>
      <c r="I49" s="68">
        <f t="shared" si="1"/>
        <v>0.02796545205243987</v>
      </c>
      <c r="J49" s="67"/>
      <c r="K49" s="9">
        <v>0</v>
      </c>
      <c r="L49" s="9"/>
      <c r="M49" s="9">
        <v>8201517.6</v>
      </c>
      <c r="N49" s="9"/>
      <c r="O49" s="9">
        <v>3605000</v>
      </c>
      <c r="P49" s="9"/>
      <c r="Q49" s="68">
        <f t="shared" si="2"/>
        <v>0</v>
      </c>
      <c r="R49" s="72"/>
      <c r="S49" s="57">
        <v>0</v>
      </c>
    </row>
    <row r="50" spans="1:19" ht="13.5" customHeight="1">
      <c r="A50" s="47" t="s">
        <v>40</v>
      </c>
      <c r="B50" s="45"/>
      <c r="C50" s="9">
        <v>22199100.98</v>
      </c>
      <c r="D50" s="9"/>
      <c r="E50" s="9">
        <v>82652119.93</v>
      </c>
      <c r="F50" s="9"/>
      <c r="G50" s="9">
        <v>64191761</v>
      </c>
      <c r="H50" s="9"/>
      <c r="I50" s="68">
        <f t="shared" si="1"/>
        <v>0.08910297070284226</v>
      </c>
      <c r="J50" s="67"/>
      <c r="K50" s="9">
        <v>6867843.08</v>
      </c>
      <c r="L50" s="9"/>
      <c r="M50" s="9">
        <v>68068186.97</v>
      </c>
      <c r="N50" s="9"/>
      <c r="O50" s="9">
        <v>74279858.53</v>
      </c>
      <c r="P50" s="9"/>
      <c r="Q50" s="68">
        <f t="shared" si="2"/>
        <v>0.04277499239824524</v>
      </c>
      <c r="R50" s="72"/>
      <c r="S50" s="57">
        <f t="shared" si="3"/>
        <v>-2.2323250140421087</v>
      </c>
    </row>
    <row r="51" spans="1:19" ht="13.5" customHeight="1">
      <c r="A51" s="47" t="s">
        <v>45</v>
      </c>
      <c r="B51" s="45"/>
      <c r="C51" s="9">
        <v>0</v>
      </c>
      <c r="D51" s="9"/>
      <c r="E51" s="9">
        <v>0</v>
      </c>
      <c r="F51" s="9"/>
      <c r="G51" s="9">
        <v>0</v>
      </c>
      <c r="H51" s="9"/>
      <c r="I51" s="68">
        <f t="shared" si="1"/>
        <v>0</v>
      </c>
      <c r="J51" s="67"/>
      <c r="K51" s="9">
        <v>3693476.57</v>
      </c>
      <c r="L51" s="9"/>
      <c r="M51" s="9">
        <v>22199538.05</v>
      </c>
      <c r="N51" s="9"/>
      <c r="O51" s="9">
        <v>0</v>
      </c>
      <c r="P51" s="9"/>
      <c r="Q51" s="68">
        <f t="shared" si="2"/>
        <v>0.02300408299440163</v>
      </c>
      <c r="R51" s="72"/>
      <c r="S51" s="57">
        <f t="shared" si="3"/>
        <v>1</v>
      </c>
    </row>
    <row r="52" spans="1:19" ht="13.5" customHeight="1">
      <c r="A52" s="47" t="s">
        <v>35</v>
      </c>
      <c r="B52" s="45"/>
      <c r="C52" s="9">
        <v>534079.07</v>
      </c>
      <c r="D52" s="9">
        <v>9485.48</v>
      </c>
      <c r="E52" s="9">
        <v>2915021.04</v>
      </c>
      <c r="F52" s="9"/>
      <c r="G52" s="9">
        <v>2726840.5</v>
      </c>
      <c r="H52" s="9"/>
      <c r="I52" s="68">
        <f t="shared" si="1"/>
        <v>0.0021436918445519515</v>
      </c>
      <c r="J52" s="66"/>
      <c r="K52" s="9">
        <v>572366.45</v>
      </c>
      <c r="L52" s="9">
        <v>9485.48</v>
      </c>
      <c r="M52" s="9">
        <v>2854055.16</v>
      </c>
      <c r="N52" s="9"/>
      <c r="O52" s="9">
        <v>2970166</v>
      </c>
      <c r="P52" s="9"/>
      <c r="Q52" s="68">
        <f t="shared" si="2"/>
        <v>0.0035648704058277073</v>
      </c>
      <c r="R52" s="72"/>
      <c r="S52" s="57">
        <f t="shared" si="3"/>
        <v>0.06689312415149422</v>
      </c>
    </row>
    <row r="53" spans="1:19" ht="13.5" customHeight="1">
      <c r="A53" s="47" t="s">
        <v>36</v>
      </c>
      <c r="B53" s="45"/>
      <c r="C53" s="10">
        <v>7261759.37</v>
      </c>
      <c r="D53" s="9"/>
      <c r="E53" s="10">
        <v>35813707.48</v>
      </c>
      <c r="F53" s="9"/>
      <c r="G53" s="10">
        <v>31286440</v>
      </c>
      <c r="H53" s="9"/>
      <c r="I53" s="69">
        <f t="shared" si="1"/>
        <v>0.029147321460411695</v>
      </c>
      <c r="J53" s="66"/>
      <c r="K53" s="10">
        <v>7449076.85</v>
      </c>
      <c r="L53" s="9"/>
      <c r="M53" s="10">
        <v>36927710.31</v>
      </c>
      <c r="N53" s="9"/>
      <c r="O53" s="10">
        <v>36450641.25</v>
      </c>
      <c r="P53" s="9"/>
      <c r="Q53" s="69">
        <f t="shared" si="2"/>
        <v>0.04639509114012759</v>
      </c>
      <c r="R53" s="72"/>
      <c r="S53" s="57">
        <f t="shared" si="3"/>
        <v>0.025146401865890206</v>
      </c>
    </row>
    <row r="54" spans="1:19" ht="13.5" customHeight="1">
      <c r="A54" s="47"/>
      <c r="B54" s="45"/>
      <c r="C54" s="9">
        <f>SUM(C46:C53)</f>
        <v>143361162.98</v>
      </c>
      <c r="D54" s="9"/>
      <c r="E54" s="9">
        <f>SUM(E46:E53)</f>
        <v>628572294.4200001</v>
      </c>
      <c r="F54" s="9"/>
      <c r="G54" s="9">
        <f>SUM(G46:G53)</f>
        <v>519746460.5</v>
      </c>
      <c r="H54" s="9"/>
      <c r="I54" s="68">
        <f>SUM(I46:I53)</f>
        <v>0.5754244514875095</v>
      </c>
      <c r="J54" s="67"/>
      <c r="K54" s="9">
        <f>SUM(K46:K53)</f>
        <v>114251010.46999998</v>
      </c>
      <c r="L54" s="9"/>
      <c r="M54" s="9">
        <f>SUM(M46:M53)</f>
        <v>689723996.72</v>
      </c>
      <c r="N54" s="9"/>
      <c r="O54" s="9">
        <f>SUM(O46:O53)</f>
        <v>582459129.2900001</v>
      </c>
      <c r="P54" s="9"/>
      <c r="Q54" s="68">
        <f>SUM(Q46:Q53)</f>
        <v>0.7115896573959124</v>
      </c>
      <c r="R54" s="72"/>
      <c r="S54" s="57">
        <f t="shared" si="3"/>
        <v>-0.2547912039486403</v>
      </c>
    </row>
    <row r="55" spans="1:19" ht="13.5" customHeight="1" thickBot="1">
      <c r="A55" s="39"/>
      <c r="B55" s="40"/>
      <c r="C55" s="39"/>
      <c r="D55" s="12"/>
      <c r="E55" s="12"/>
      <c r="F55" s="12"/>
      <c r="G55" s="12"/>
      <c r="H55" s="12"/>
      <c r="I55" s="55"/>
      <c r="J55" s="67"/>
      <c r="K55" s="6"/>
      <c r="L55" s="6"/>
      <c r="M55" s="6"/>
      <c r="N55" s="6"/>
      <c r="O55" s="6"/>
      <c r="P55" s="6"/>
      <c r="Q55" s="65"/>
      <c r="R55" s="72"/>
      <c r="S55" s="55"/>
    </row>
    <row r="56" spans="1:19" s="6" customFormat="1" ht="34.5" customHeight="1" thickBot="1">
      <c r="A56" s="108" t="s">
        <v>31</v>
      </c>
      <c r="B56" s="109"/>
      <c r="C56" s="30">
        <f>C54</f>
        <v>143361162.98</v>
      </c>
      <c r="D56" s="30"/>
      <c r="E56" s="30">
        <f>E54</f>
        <v>628572294.4200001</v>
      </c>
      <c r="F56" s="30"/>
      <c r="G56" s="30">
        <f>G54</f>
        <v>519746460.5</v>
      </c>
      <c r="H56" s="30"/>
      <c r="I56" s="73">
        <f>I54</f>
        <v>0.5754244514875095</v>
      </c>
      <c r="J56" s="33"/>
      <c r="K56" s="30">
        <f>K54</f>
        <v>114251010.46999998</v>
      </c>
      <c r="L56" s="30"/>
      <c r="M56" s="30">
        <f>M54</f>
        <v>689723996.72</v>
      </c>
      <c r="N56" s="30"/>
      <c r="O56" s="30">
        <f>O54</f>
        <v>582459129.2900001</v>
      </c>
      <c r="P56" s="30"/>
      <c r="Q56" s="73">
        <f>Q54</f>
        <v>0.7115896573959124</v>
      </c>
      <c r="R56" s="33"/>
      <c r="S56" s="31">
        <f>(K56-C56)/K56</f>
        <v>-0.2547912039486403</v>
      </c>
    </row>
    <row r="57" spans="1:19" s="6" customFormat="1" ht="13.5" customHeight="1" thickBot="1">
      <c r="A57" s="47"/>
      <c r="B57" s="45"/>
      <c r="C57" s="56"/>
      <c r="D57" s="9"/>
      <c r="E57" s="9"/>
      <c r="F57" s="9"/>
      <c r="G57" s="9"/>
      <c r="H57" s="9"/>
      <c r="I57" s="57"/>
      <c r="J57" s="66"/>
      <c r="Q57" s="65"/>
      <c r="R57" s="72"/>
      <c r="S57" s="57"/>
    </row>
    <row r="58" spans="1:19" s="6" customFormat="1" ht="13.5" customHeight="1" thickBot="1">
      <c r="A58" s="96" t="s">
        <v>37</v>
      </c>
      <c r="B58" s="97"/>
      <c r="C58" s="91"/>
      <c r="D58" s="92"/>
      <c r="E58" s="92"/>
      <c r="F58" s="92"/>
      <c r="G58" s="92"/>
      <c r="H58" s="92"/>
      <c r="I58" s="93"/>
      <c r="J58" s="95"/>
      <c r="K58" s="90"/>
      <c r="L58" s="90"/>
      <c r="M58" s="90"/>
      <c r="N58" s="90"/>
      <c r="O58" s="90"/>
      <c r="P58" s="90"/>
      <c r="Q58" s="98"/>
      <c r="R58" s="95"/>
      <c r="S58" s="93"/>
    </row>
    <row r="59" spans="1:19" s="6" customFormat="1" ht="13.5" customHeight="1">
      <c r="A59" s="48"/>
      <c r="B59" s="49"/>
      <c r="C59" s="59"/>
      <c r="D59" s="13"/>
      <c r="E59" s="13"/>
      <c r="F59" s="13"/>
      <c r="G59" s="13"/>
      <c r="H59" s="13"/>
      <c r="I59" s="60"/>
      <c r="J59" s="66"/>
      <c r="K59" s="1"/>
      <c r="L59" s="1"/>
      <c r="M59" s="1"/>
      <c r="N59" s="1"/>
      <c r="O59" s="1"/>
      <c r="P59" s="1"/>
      <c r="Q59" s="70"/>
      <c r="R59" s="66"/>
      <c r="S59" s="60"/>
    </row>
    <row r="60" spans="1:19" s="6" customFormat="1" ht="13.5" customHeight="1">
      <c r="A60" s="42" t="s">
        <v>38</v>
      </c>
      <c r="B60" s="45"/>
      <c r="C60" s="56"/>
      <c r="D60" s="9"/>
      <c r="E60" s="9"/>
      <c r="F60" s="9"/>
      <c r="G60" s="9"/>
      <c r="H60" s="9"/>
      <c r="I60" s="57"/>
      <c r="J60" s="66"/>
      <c r="K60" s="1"/>
      <c r="L60" s="1"/>
      <c r="M60" s="1"/>
      <c r="N60" s="1"/>
      <c r="O60" s="1"/>
      <c r="P60" s="1"/>
      <c r="Q60" s="70"/>
      <c r="R60" s="66"/>
      <c r="S60" s="57"/>
    </row>
    <row r="61" spans="1:19" s="6" customFormat="1" ht="13.5" customHeight="1">
      <c r="A61" s="47" t="s">
        <v>19</v>
      </c>
      <c r="B61" s="45"/>
      <c r="C61" s="107">
        <v>45.79</v>
      </c>
      <c r="D61" s="9"/>
      <c r="E61" s="10">
        <v>27610.52</v>
      </c>
      <c r="F61" s="9"/>
      <c r="G61" s="10">
        <v>67340</v>
      </c>
      <c r="H61" s="9"/>
      <c r="I61" s="69">
        <f>C61/$C$67</f>
        <v>1.8379235412096167E-07</v>
      </c>
      <c r="J61" s="66"/>
      <c r="K61" s="10">
        <v>66.23</v>
      </c>
      <c r="L61" s="9"/>
      <c r="M61" s="10">
        <v>1921.47</v>
      </c>
      <c r="N61" s="9"/>
      <c r="O61" s="10">
        <v>28442</v>
      </c>
      <c r="P61" s="9"/>
      <c r="Q61" s="69">
        <f>K61/$K$67</f>
        <v>4.1250036052596914E-07</v>
      </c>
      <c r="R61" s="66"/>
      <c r="S61" s="58">
        <v>0</v>
      </c>
    </row>
    <row r="62" spans="1:19" s="6" customFormat="1" ht="13.5" customHeight="1">
      <c r="A62" s="48"/>
      <c r="B62" s="49"/>
      <c r="C62" s="9">
        <f>SUM(C61:C61)</f>
        <v>45.79</v>
      </c>
      <c r="D62" s="9"/>
      <c r="E62" s="9">
        <f>SUM(E61:E61)</f>
        <v>27610.52</v>
      </c>
      <c r="F62" s="9"/>
      <c r="G62" s="9">
        <f>SUM(G61:G61)</f>
        <v>67340</v>
      </c>
      <c r="H62" s="9"/>
      <c r="I62" s="68">
        <f>SUM(I61:I61)</f>
        <v>1.8379235412096167E-07</v>
      </c>
      <c r="J62" s="66"/>
      <c r="K62" s="9">
        <f>SUM(K61:K61)</f>
        <v>66.23</v>
      </c>
      <c r="L62" s="9"/>
      <c r="M62" s="9">
        <f>SUM(M61:M61)</f>
        <v>1921.47</v>
      </c>
      <c r="N62" s="9"/>
      <c r="O62" s="9">
        <f>SUM(O61)</f>
        <v>28442</v>
      </c>
      <c r="P62" s="9"/>
      <c r="Q62" s="68">
        <f>SUM(Q61)</f>
        <v>4.1250036052596914E-07</v>
      </c>
      <c r="R62" s="66"/>
      <c r="S62" s="57">
        <v>0</v>
      </c>
    </row>
    <row r="63" spans="1:19" s="1" customFormat="1" ht="13.5" customHeight="1" thickBot="1">
      <c r="A63" s="47"/>
      <c r="B63" s="49"/>
      <c r="C63" s="59"/>
      <c r="D63" s="13"/>
      <c r="E63" s="13"/>
      <c r="F63" s="13"/>
      <c r="G63" s="13"/>
      <c r="H63" s="13"/>
      <c r="I63" s="60"/>
      <c r="J63" s="66"/>
      <c r="Q63" s="70"/>
      <c r="R63" s="66"/>
      <c r="S63" s="60"/>
    </row>
    <row r="64" spans="1:19" ht="13.5" customHeight="1" thickBot="1">
      <c r="A64" s="27" t="s">
        <v>39</v>
      </c>
      <c r="B64" s="28"/>
      <c r="C64" s="29">
        <f>C62</f>
        <v>45.79</v>
      </c>
      <c r="D64" s="74"/>
      <c r="E64" s="30">
        <f>E62</f>
        <v>27610.52</v>
      </c>
      <c r="F64" s="30"/>
      <c r="G64" s="30">
        <f>G62</f>
        <v>67340</v>
      </c>
      <c r="H64" s="74"/>
      <c r="I64" s="73">
        <f>I62</f>
        <v>1.8379235412096167E-07</v>
      </c>
      <c r="J64" s="75"/>
      <c r="K64" s="30">
        <f>K62</f>
        <v>66.23</v>
      </c>
      <c r="L64" s="74"/>
      <c r="M64" s="30">
        <f>M62</f>
        <v>1921.47</v>
      </c>
      <c r="N64" s="30"/>
      <c r="O64" s="30">
        <f>O62</f>
        <v>28442</v>
      </c>
      <c r="P64" s="74"/>
      <c r="Q64" s="73">
        <f>Q62</f>
        <v>4.1250036052596914E-07</v>
      </c>
      <c r="R64" s="33"/>
      <c r="S64" s="31">
        <v>0</v>
      </c>
    </row>
    <row r="65" spans="1:19" s="6" customFormat="1" ht="13.5" customHeight="1">
      <c r="A65" s="46"/>
      <c r="B65" s="45"/>
      <c r="C65" s="56"/>
      <c r="D65" s="9"/>
      <c r="E65" s="9"/>
      <c r="F65" s="9"/>
      <c r="G65" s="9"/>
      <c r="H65" s="9"/>
      <c r="I65" s="57"/>
      <c r="J65" s="67"/>
      <c r="Q65" s="65"/>
      <c r="R65" s="72"/>
      <c r="S65" s="57"/>
    </row>
    <row r="66" spans="1:19" ht="13.5" customHeight="1" thickBot="1">
      <c r="A66" s="46"/>
      <c r="B66" s="45"/>
      <c r="C66" s="56"/>
      <c r="D66" s="9"/>
      <c r="E66" s="9"/>
      <c r="F66" s="9"/>
      <c r="G66" s="9"/>
      <c r="H66" s="9"/>
      <c r="I66" s="57"/>
      <c r="J66" s="67"/>
      <c r="K66" s="6"/>
      <c r="L66" s="6"/>
      <c r="M66" s="6"/>
      <c r="N66" s="6"/>
      <c r="O66" s="6"/>
      <c r="P66" s="6"/>
      <c r="Q66" s="65"/>
      <c r="R66" s="72"/>
      <c r="S66" s="57"/>
    </row>
    <row r="67" spans="1:19" s="17" customFormat="1" ht="20.25" thickBot="1">
      <c r="A67" s="34" t="s">
        <v>17</v>
      </c>
      <c r="B67" s="35"/>
      <c r="C67" s="76">
        <f>C41+C56+C64</f>
        <v>249139852.51999998</v>
      </c>
      <c r="D67" s="77"/>
      <c r="E67" s="77">
        <f>E41+E56+E64</f>
        <v>1667396265.94</v>
      </c>
      <c r="F67" s="77"/>
      <c r="G67" s="77">
        <f>G41+G56+G64</f>
        <v>1382694992.5</v>
      </c>
      <c r="H67" s="77"/>
      <c r="I67" s="78">
        <f>I41+I56+I64</f>
        <v>1.0000000000000002</v>
      </c>
      <c r="J67" s="79"/>
      <c r="K67" s="77">
        <f>K41+K56+K64</f>
        <v>160557435.42999998</v>
      </c>
      <c r="L67" s="77"/>
      <c r="M67" s="77">
        <f>M41+M56+M64</f>
        <v>1514731383.75</v>
      </c>
      <c r="N67" s="77"/>
      <c r="O67" s="77">
        <f>O41+O56+O64</f>
        <v>1617174297.54</v>
      </c>
      <c r="P67" s="77"/>
      <c r="Q67" s="78">
        <f>Q41+Q56+Q64</f>
        <v>1.0000000000000002</v>
      </c>
      <c r="R67" s="33"/>
      <c r="S67" s="78">
        <f>(K67-C67)/K67</f>
        <v>-0.551717937277469</v>
      </c>
    </row>
    <row r="68" spans="1:10" s="17" customFormat="1" ht="13.5" customHeight="1">
      <c r="A68" s="11"/>
      <c r="B68" s="16"/>
      <c r="C68" s="13"/>
      <c r="D68" s="13"/>
      <c r="E68" s="13"/>
      <c r="F68" s="13"/>
      <c r="G68" s="13"/>
      <c r="H68" s="13"/>
      <c r="I68" s="14"/>
      <c r="J68" s="8"/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ht="13.5" customHeight="1">
      <c r="A70" s="4"/>
      <c r="B70" s="4"/>
      <c r="C70" s="4"/>
      <c r="D70" s="4"/>
      <c r="E70" s="4"/>
      <c r="F70" s="4"/>
      <c r="G70" s="4"/>
      <c r="H70" s="4"/>
      <c r="I70" s="7"/>
      <c r="J70" s="15"/>
    </row>
    <row r="71" spans="1:10" ht="13.5" customHeight="1">
      <c r="A71" s="18"/>
      <c r="B71" s="18"/>
      <c r="C71" s="19"/>
      <c r="D71" s="19"/>
      <c r="E71" s="19"/>
      <c r="F71" s="19"/>
      <c r="G71" s="20"/>
      <c r="H71" s="20"/>
      <c r="I71" s="21"/>
      <c r="J71" s="8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1"/>
    </row>
    <row r="74" spans="1:10" ht="13.5" customHeight="1">
      <c r="A74" s="22"/>
      <c r="B74" s="23"/>
      <c r="C74" s="24"/>
      <c r="D74" s="24"/>
      <c r="G74" s="22"/>
      <c r="H74" s="22"/>
      <c r="I74" s="25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3:10" ht="13.5" customHeight="1">
      <c r="C76" s="24"/>
      <c r="D76" s="24"/>
      <c r="J76" s="1"/>
    </row>
    <row r="77" ht="13.5" customHeight="1">
      <c r="J77" s="1"/>
    </row>
    <row r="78" spans="3:10" ht="13.5" customHeight="1">
      <c r="C78" s="24"/>
      <c r="D78" s="24"/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spans="2:10" ht="13.5" customHeight="1">
      <c r="B85" s="23"/>
      <c r="J85" s="1"/>
    </row>
    <row r="86" spans="2:10" ht="13.5" customHeight="1">
      <c r="B86" s="23"/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</sheetData>
  <sheetProtection/>
  <mergeCells count="6">
    <mergeCell ref="A56:B56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2020-06-26T19:56:50Z</cp:lastPrinted>
  <dcterms:created xsi:type="dcterms:W3CDTF">2009-02-19T19:53:26Z</dcterms:created>
  <dcterms:modified xsi:type="dcterms:W3CDTF">2020-06-26T19:57:00Z</dcterms:modified>
  <cp:category/>
  <cp:version/>
  <cp:contentType/>
  <cp:contentStatus/>
</cp:coreProperties>
</file>